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yweb\envr407\"/>
    </mc:Choice>
  </mc:AlternateContent>
  <bookViews>
    <workbookView xWindow="0" yWindow="0" windowWidth="19170" windowHeight="7830" tabRatio="807" activeTab="3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62913"/>
</workbook>
</file>

<file path=xl/calcChain.xml><?xml version="1.0" encoding="utf-8"?>
<calcChain xmlns="http://schemas.openxmlformats.org/spreadsheetml/2006/main">
  <c r="D21" i="9" l="1"/>
  <c r="D22" i="9"/>
  <c r="D23" i="9"/>
  <c r="D18" i="9"/>
  <c r="I8" i="5"/>
  <c r="C16" i="11"/>
  <c r="E16" i="11" s="1"/>
  <c r="I3" i="3"/>
  <c r="I50" i="3" s="1"/>
  <c r="I4" i="3"/>
  <c r="I51" i="3" s="1"/>
  <c r="I5" i="3"/>
  <c r="I52" i="3" s="1"/>
  <c r="I6" i="3"/>
  <c r="I53" i="3" s="1"/>
  <c r="I7" i="3"/>
  <c r="I54" i="3" s="1"/>
  <c r="I8" i="3"/>
  <c r="I55" i="3" s="1"/>
  <c r="I9" i="3"/>
  <c r="I56" i="3" s="1"/>
  <c r="I10" i="3"/>
  <c r="I57" i="3" s="1"/>
  <c r="I11" i="3"/>
  <c r="I58" i="3" s="1"/>
  <c r="I12" i="3"/>
  <c r="I59" i="3" s="1"/>
  <c r="I13" i="3"/>
  <c r="I60" i="3" s="1"/>
  <c r="I14" i="3"/>
  <c r="I61" i="3" s="1"/>
  <c r="I15" i="3"/>
  <c r="I62" i="3" s="1"/>
  <c r="I16" i="3"/>
  <c r="I63" i="3" s="1"/>
  <c r="I17" i="3"/>
  <c r="I64" i="3" s="1"/>
  <c r="I18" i="3"/>
  <c r="I65" i="3" s="1"/>
  <c r="I19" i="3"/>
  <c r="I66" i="3" s="1"/>
  <c r="I20" i="3"/>
  <c r="I67" i="3" s="1"/>
  <c r="I21" i="3"/>
  <c r="I68" i="3" s="1"/>
  <c r="I22" i="3"/>
  <c r="I69" i="3" s="1"/>
  <c r="C15" i="11"/>
  <c r="F15" i="11" s="1"/>
  <c r="C3" i="6"/>
  <c r="C8" i="6" s="1"/>
  <c r="D3" i="6"/>
  <c r="E3" i="6"/>
  <c r="F3" i="6"/>
  <c r="G3" i="6"/>
  <c r="H3" i="6"/>
  <c r="H4" i="6"/>
  <c r="H8" i="6" s="1"/>
  <c r="H5" i="6"/>
  <c r="H6" i="6"/>
  <c r="C4" i="6"/>
  <c r="C5" i="6"/>
  <c r="C6" i="6"/>
  <c r="D4" i="6"/>
  <c r="D8" i="6" s="1"/>
  <c r="E4" i="6"/>
  <c r="F4" i="6"/>
  <c r="G4" i="6"/>
  <c r="D5" i="6"/>
  <c r="D6" i="6"/>
  <c r="E5" i="6"/>
  <c r="F5" i="6"/>
  <c r="G5" i="6"/>
  <c r="E6" i="6"/>
  <c r="F6" i="6"/>
  <c r="F8" i="6"/>
  <c r="G6" i="6"/>
  <c r="B4" i="6"/>
  <c r="B5" i="6"/>
  <c r="B6" i="6"/>
  <c r="B3" i="6"/>
  <c r="C3" i="5"/>
  <c r="D3" i="5"/>
  <c r="E3" i="5"/>
  <c r="F3" i="5"/>
  <c r="G3" i="5"/>
  <c r="H3" i="5"/>
  <c r="J3" i="5"/>
  <c r="J4" i="5"/>
  <c r="J5" i="5"/>
  <c r="J6" i="5"/>
  <c r="J8" i="5"/>
  <c r="K3" i="5"/>
  <c r="L3" i="5"/>
  <c r="M3" i="5"/>
  <c r="M4" i="5"/>
  <c r="M8" i="5" s="1"/>
  <c r="M5" i="5"/>
  <c r="M6" i="5"/>
  <c r="N3" i="5"/>
  <c r="O3" i="5"/>
  <c r="P3" i="5"/>
  <c r="C4" i="5"/>
  <c r="D4" i="5"/>
  <c r="E4" i="5"/>
  <c r="F4" i="5"/>
  <c r="F8" i="5" s="1"/>
  <c r="F5" i="5"/>
  <c r="F6" i="5"/>
  <c r="G4" i="5"/>
  <c r="H4" i="5"/>
  <c r="K4" i="5"/>
  <c r="K8" i="5" s="1"/>
  <c r="L4" i="5"/>
  <c r="N4" i="5"/>
  <c r="O4" i="5"/>
  <c r="O5" i="5"/>
  <c r="O8" i="5" s="1"/>
  <c r="O6" i="5"/>
  <c r="P4" i="5"/>
  <c r="P5" i="5"/>
  <c r="P8" i="5" s="1"/>
  <c r="P6" i="5"/>
  <c r="C5" i="5"/>
  <c r="D5" i="5"/>
  <c r="E5" i="5"/>
  <c r="G5" i="5"/>
  <c r="H5" i="5"/>
  <c r="K5" i="5"/>
  <c r="K6" i="5"/>
  <c r="L5" i="5"/>
  <c r="N5" i="5"/>
  <c r="C6" i="5"/>
  <c r="D6" i="5"/>
  <c r="E6" i="5"/>
  <c r="E8" i="5"/>
  <c r="G6" i="5"/>
  <c r="H6" i="5"/>
  <c r="L6" i="5"/>
  <c r="N6" i="5"/>
  <c r="B4" i="5"/>
  <c r="B5" i="5"/>
  <c r="B6" i="5"/>
  <c r="B3" i="5"/>
  <c r="B36" i="3"/>
  <c r="B37" i="3"/>
  <c r="B84" i="3" s="1"/>
  <c r="B38" i="3"/>
  <c r="B85" i="3" s="1"/>
  <c r="B39" i="3"/>
  <c r="B86" i="3" s="1"/>
  <c r="B40" i="3"/>
  <c r="B87" i="3" s="1"/>
  <c r="B41" i="3"/>
  <c r="B42" i="3"/>
  <c r="B89" i="3"/>
  <c r="B28" i="3"/>
  <c r="B75" i="3"/>
  <c r="C28" i="3"/>
  <c r="C75" i="3"/>
  <c r="D28" i="3"/>
  <c r="D75" i="3"/>
  <c r="E28" i="3"/>
  <c r="E75" i="3"/>
  <c r="F28" i="3"/>
  <c r="F75" i="3"/>
  <c r="G28" i="3"/>
  <c r="G75" i="3"/>
  <c r="H28" i="3"/>
  <c r="H75" i="3"/>
  <c r="I28" i="3"/>
  <c r="I75" i="3"/>
  <c r="B29" i="3"/>
  <c r="B76" i="3"/>
  <c r="C29" i="3"/>
  <c r="C76" i="3"/>
  <c r="D29" i="3"/>
  <c r="D76" i="3"/>
  <c r="E29" i="3"/>
  <c r="E76" i="3"/>
  <c r="F29" i="3"/>
  <c r="F76" i="3"/>
  <c r="G29" i="3"/>
  <c r="G76" i="3"/>
  <c r="H29" i="3"/>
  <c r="H76" i="3"/>
  <c r="I29" i="3"/>
  <c r="I76" i="3"/>
  <c r="B30" i="3"/>
  <c r="B77" i="3"/>
  <c r="C30" i="3"/>
  <c r="C77" i="3"/>
  <c r="D30" i="3"/>
  <c r="D77" i="3"/>
  <c r="E30" i="3"/>
  <c r="E77" i="3"/>
  <c r="F30" i="3"/>
  <c r="F77" i="3"/>
  <c r="G30" i="3"/>
  <c r="G77" i="3"/>
  <c r="H30" i="3"/>
  <c r="H77" i="3"/>
  <c r="I30" i="3"/>
  <c r="I77" i="3"/>
  <c r="B31" i="3"/>
  <c r="B78" i="3"/>
  <c r="C31" i="3"/>
  <c r="C78" i="3"/>
  <c r="D31" i="3"/>
  <c r="D78" i="3"/>
  <c r="E31" i="3"/>
  <c r="E78" i="3"/>
  <c r="F31" i="3"/>
  <c r="F78" i="3"/>
  <c r="G31" i="3"/>
  <c r="G78" i="3"/>
  <c r="H31" i="3"/>
  <c r="H78" i="3"/>
  <c r="I31" i="3"/>
  <c r="I78" i="3"/>
  <c r="B32" i="3"/>
  <c r="B79" i="3"/>
  <c r="C32" i="3"/>
  <c r="C79" i="3"/>
  <c r="D32" i="3"/>
  <c r="D79" i="3"/>
  <c r="E32" i="3"/>
  <c r="E79" i="3"/>
  <c r="F32" i="3"/>
  <c r="F79" i="3"/>
  <c r="G32" i="3"/>
  <c r="G79" i="3"/>
  <c r="H32" i="3"/>
  <c r="H79" i="3"/>
  <c r="I32" i="3"/>
  <c r="I79" i="3"/>
  <c r="B33" i="3"/>
  <c r="B80" i="3"/>
  <c r="C33" i="3"/>
  <c r="C80" i="3"/>
  <c r="D33" i="3"/>
  <c r="D80" i="3"/>
  <c r="E33" i="3"/>
  <c r="E80" i="3"/>
  <c r="F33" i="3"/>
  <c r="F80" i="3"/>
  <c r="G33" i="3"/>
  <c r="G80" i="3"/>
  <c r="H33" i="3"/>
  <c r="H80" i="3"/>
  <c r="I33" i="3"/>
  <c r="I80" i="3"/>
  <c r="B34" i="3"/>
  <c r="B81" i="3"/>
  <c r="C34" i="3"/>
  <c r="C81" i="3"/>
  <c r="D34" i="3"/>
  <c r="D81" i="3"/>
  <c r="E34" i="3"/>
  <c r="E81" i="3"/>
  <c r="F34" i="3"/>
  <c r="F81" i="3"/>
  <c r="G34" i="3"/>
  <c r="G81" i="3"/>
  <c r="H34" i="3"/>
  <c r="H81" i="3"/>
  <c r="I34" i="3"/>
  <c r="I81" i="3"/>
  <c r="B35" i="3"/>
  <c r="B82" i="3"/>
  <c r="C35" i="3"/>
  <c r="C82" i="3"/>
  <c r="D35" i="3"/>
  <c r="D82" i="3"/>
  <c r="E35" i="3"/>
  <c r="E82" i="3"/>
  <c r="F35" i="3"/>
  <c r="F82" i="3"/>
  <c r="G35" i="3"/>
  <c r="G82" i="3"/>
  <c r="H35" i="3"/>
  <c r="H82" i="3"/>
  <c r="I35" i="3"/>
  <c r="I82" i="3"/>
  <c r="B83" i="3"/>
  <c r="C36" i="3"/>
  <c r="C83" i="3" s="1"/>
  <c r="D36" i="3"/>
  <c r="D83" i="3" s="1"/>
  <c r="E36" i="3"/>
  <c r="E83" i="3" s="1"/>
  <c r="F36" i="3"/>
  <c r="F83" i="3" s="1"/>
  <c r="G36" i="3"/>
  <c r="G83" i="3" s="1"/>
  <c r="H36" i="3"/>
  <c r="H83" i="3" s="1"/>
  <c r="I36" i="3"/>
  <c r="I83" i="3" s="1"/>
  <c r="C37" i="3"/>
  <c r="C84" i="3" s="1"/>
  <c r="D37" i="3"/>
  <c r="D84" i="3" s="1"/>
  <c r="E37" i="3"/>
  <c r="E84" i="3" s="1"/>
  <c r="F37" i="3"/>
  <c r="F84" i="3" s="1"/>
  <c r="G37" i="3"/>
  <c r="G84" i="3" s="1"/>
  <c r="H37" i="3"/>
  <c r="H84" i="3" s="1"/>
  <c r="I37" i="3"/>
  <c r="I84" i="3" s="1"/>
  <c r="C38" i="3"/>
  <c r="C85" i="3" s="1"/>
  <c r="D38" i="3"/>
  <c r="D85" i="3" s="1"/>
  <c r="E38" i="3"/>
  <c r="E85" i="3" s="1"/>
  <c r="F38" i="3"/>
  <c r="F85" i="3" s="1"/>
  <c r="G38" i="3"/>
  <c r="G85" i="3" s="1"/>
  <c r="H38" i="3"/>
  <c r="H85" i="3" s="1"/>
  <c r="I38" i="3"/>
  <c r="I85" i="3" s="1"/>
  <c r="C39" i="3"/>
  <c r="C86" i="3" s="1"/>
  <c r="D39" i="3"/>
  <c r="D86" i="3" s="1"/>
  <c r="E39" i="3"/>
  <c r="E86" i="3" s="1"/>
  <c r="F39" i="3"/>
  <c r="F86" i="3" s="1"/>
  <c r="G39" i="3"/>
  <c r="G86" i="3" s="1"/>
  <c r="H39" i="3"/>
  <c r="H86" i="3" s="1"/>
  <c r="I39" i="3"/>
  <c r="I86" i="3" s="1"/>
  <c r="C40" i="3"/>
  <c r="C87" i="3" s="1"/>
  <c r="D40" i="3"/>
  <c r="D87" i="3" s="1"/>
  <c r="E40" i="3"/>
  <c r="E87" i="3" s="1"/>
  <c r="F40" i="3"/>
  <c r="F87" i="3" s="1"/>
  <c r="G40" i="3"/>
  <c r="G87" i="3" s="1"/>
  <c r="H40" i="3"/>
  <c r="H87" i="3" s="1"/>
  <c r="I40" i="3"/>
  <c r="I87" i="3" s="1"/>
  <c r="B88" i="3"/>
  <c r="C41" i="3"/>
  <c r="C88" i="3"/>
  <c r="D41" i="3"/>
  <c r="D88" i="3"/>
  <c r="E41" i="3"/>
  <c r="E88" i="3"/>
  <c r="F41" i="3"/>
  <c r="F88" i="3"/>
  <c r="G41" i="3"/>
  <c r="G88" i="3"/>
  <c r="H41" i="3"/>
  <c r="H88" i="3"/>
  <c r="I41" i="3"/>
  <c r="I88" i="3"/>
  <c r="C42" i="3"/>
  <c r="C89" i="3"/>
  <c r="D42" i="3"/>
  <c r="D89" i="3"/>
  <c r="E42" i="3"/>
  <c r="E89" i="3"/>
  <c r="F42" i="3"/>
  <c r="F89" i="3"/>
  <c r="G42" i="3"/>
  <c r="G89" i="3"/>
  <c r="H42" i="3"/>
  <c r="H89" i="3"/>
  <c r="I42" i="3"/>
  <c r="I89" i="3"/>
  <c r="B66" i="4"/>
  <c r="E66" i="4"/>
  <c r="C66" i="4"/>
  <c r="F66" i="4"/>
  <c r="D66" i="4"/>
  <c r="B67" i="4"/>
  <c r="E67" i="4" s="1"/>
  <c r="D67" i="4"/>
  <c r="C67" i="4"/>
  <c r="F67" i="4"/>
  <c r="B68" i="4"/>
  <c r="E68" i="4" s="1"/>
  <c r="C68" i="4"/>
  <c r="F68" i="4" s="1"/>
  <c r="D68" i="4"/>
  <c r="G68" i="4" s="1"/>
  <c r="B69" i="4"/>
  <c r="C69" i="4"/>
  <c r="F69" i="4"/>
  <c r="D69" i="4"/>
  <c r="E69" i="4"/>
  <c r="G69" i="4" s="1"/>
  <c r="B70" i="4"/>
  <c r="E70" i="4" s="1"/>
  <c r="C70" i="4"/>
  <c r="F70" i="4" s="1"/>
  <c r="D70" i="4"/>
  <c r="G70" i="4" s="1"/>
  <c r="B71" i="4"/>
  <c r="E71" i="4" s="1"/>
  <c r="C71" i="4"/>
  <c r="F71" i="4" s="1"/>
  <c r="D71" i="4"/>
  <c r="B72" i="4"/>
  <c r="E72" i="4" s="1"/>
  <c r="D72" i="4"/>
  <c r="G72" i="4" s="1"/>
  <c r="C72" i="4"/>
  <c r="F72" i="4"/>
  <c r="B73" i="4"/>
  <c r="E73" i="4" s="1"/>
  <c r="C73" i="4"/>
  <c r="F73" i="4" s="1"/>
  <c r="D73" i="4"/>
  <c r="B74" i="4"/>
  <c r="E74" i="4" s="1"/>
  <c r="C74" i="4"/>
  <c r="F74" i="4" s="1"/>
  <c r="D74" i="4"/>
  <c r="B75" i="4"/>
  <c r="E75" i="4"/>
  <c r="C75" i="4"/>
  <c r="F75" i="4"/>
  <c r="D75" i="4"/>
  <c r="B76" i="4"/>
  <c r="E76" i="4" s="1"/>
  <c r="C76" i="4"/>
  <c r="F76" i="4" s="1"/>
  <c r="D76" i="4"/>
  <c r="B77" i="4"/>
  <c r="E77" i="4"/>
  <c r="C77" i="4"/>
  <c r="F77" i="4"/>
  <c r="D77" i="4"/>
  <c r="G77" i="4"/>
  <c r="B78" i="4"/>
  <c r="E78" i="4"/>
  <c r="C78" i="4"/>
  <c r="F78" i="4"/>
  <c r="D78" i="4"/>
  <c r="B79" i="4"/>
  <c r="C79" i="4"/>
  <c r="F79" i="4"/>
  <c r="D79" i="4"/>
  <c r="E79" i="4"/>
  <c r="G79" i="4" s="1"/>
  <c r="B80" i="4"/>
  <c r="E80" i="4" s="1"/>
  <c r="C80" i="4"/>
  <c r="F80" i="4" s="1"/>
  <c r="D80" i="4"/>
  <c r="B81" i="4"/>
  <c r="E81" i="4"/>
  <c r="C81" i="4"/>
  <c r="F81" i="4"/>
  <c r="D81" i="4"/>
  <c r="B82" i="4"/>
  <c r="C82" i="4"/>
  <c r="F82" i="4"/>
  <c r="D82" i="4"/>
  <c r="E82" i="4"/>
  <c r="B83" i="4"/>
  <c r="E83" i="4"/>
  <c r="D83" i="4"/>
  <c r="C83" i="4"/>
  <c r="F83" i="4" s="1"/>
  <c r="G83" i="4" s="1"/>
  <c r="B84" i="4"/>
  <c r="E84" i="4"/>
  <c r="D84" i="4"/>
  <c r="C84" i="4"/>
  <c r="F84" i="4" s="1"/>
  <c r="G84" i="4" s="1"/>
  <c r="B85" i="4"/>
  <c r="C85" i="4"/>
  <c r="F85" i="4" s="1"/>
  <c r="D85" i="4"/>
  <c r="E85" i="4"/>
  <c r="J85" i="4"/>
  <c r="L85" i="4" s="1"/>
  <c r="K85" i="4"/>
  <c r="J66" i="4"/>
  <c r="L66" i="4" s="1"/>
  <c r="K66" i="4"/>
  <c r="J67" i="4"/>
  <c r="L67" i="4" s="1"/>
  <c r="K67" i="4"/>
  <c r="J68" i="4"/>
  <c r="L68" i="4"/>
  <c r="K68" i="4"/>
  <c r="J69" i="4"/>
  <c r="L69" i="4" s="1"/>
  <c r="K69" i="4"/>
  <c r="J70" i="4"/>
  <c r="L70" i="4" s="1"/>
  <c r="K70" i="4"/>
  <c r="J71" i="4"/>
  <c r="L71" i="4" s="1"/>
  <c r="K71" i="4"/>
  <c r="J72" i="4"/>
  <c r="L72" i="4"/>
  <c r="K72" i="4"/>
  <c r="J73" i="4"/>
  <c r="L73" i="4" s="1"/>
  <c r="K73" i="4"/>
  <c r="J74" i="4"/>
  <c r="L74" i="4" s="1"/>
  <c r="K74" i="4"/>
  <c r="J75" i="4"/>
  <c r="L75" i="4" s="1"/>
  <c r="K75" i="4"/>
  <c r="J76" i="4"/>
  <c r="L76" i="4"/>
  <c r="K76" i="4"/>
  <c r="J77" i="4"/>
  <c r="L77" i="4" s="1"/>
  <c r="K77" i="4"/>
  <c r="J78" i="4"/>
  <c r="L78" i="4" s="1"/>
  <c r="K78" i="4"/>
  <c r="J79" i="4"/>
  <c r="L79" i="4" s="1"/>
  <c r="K79" i="4"/>
  <c r="J80" i="4"/>
  <c r="L80" i="4"/>
  <c r="K80" i="4"/>
  <c r="J81" i="4"/>
  <c r="L81" i="4" s="1"/>
  <c r="K81" i="4"/>
  <c r="J82" i="4"/>
  <c r="L82" i="4" s="1"/>
  <c r="K82" i="4"/>
  <c r="J83" i="4"/>
  <c r="L83" i="4" s="1"/>
  <c r="K83" i="4"/>
  <c r="J84" i="4"/>
  <c r="L84" i="4"/>
  <c r="K84" i="4"/>
  <c r="B45" i="4"/>
  <c r="E45" i="4" s="1"/>
  <c r="C45" i="4"/>
  <c r="F45" i="4" s="1"/>
  <c r="D45" i="4"/>
  <c r="B46" i="4"/>
  <c r="E46" i="4" s="1"/>
  <c r="D46" i="4"/>
  <c r="C46" i="4"/>
  <c r="F46" i="4"/>
  <c r="B47" i="4"/>
  <c r="E47" i="4" s="1"/>
  <c r="D47" i="4"/>
  <c r="C47" i="4"/>
  <c r="F47" i="4"/>
  <c r="B48" i="4"/>
  <c r="E48" i="4" s="1"/>
  <c r="C48" i="4"/>
  <c r="F48" i="4" s="1"/>
  <c r="D48" i="4"/>
  <c r="B49" i="4"/>
  <c r="E49" i="4" s="1"/>
  <c r="C49" i="4"/>
  <c r="F49" i="4"/>
  <c r="D49" i="4"/>
  <c r="B50" i="4"/>
  <c r="E50" i="4" s="1"/>
  <c r="C50" i="4"/>
  <c r="F50" i="4"/>
  <c r="D50" i="4"/>
  <c r="B51" i="4"/>
  <c r="E51" i="4" s="1"/>
  <c r="C51" i="4"/>
  <c r="F51" i="4" s="1"/>
  <c r="D51" i="4"/>
  <c r="B52" i="4"/>
  <c r="E52" i="4"/>
  <c r="C52" i="4"/>
  <c r="F52" i="4" s="1"/>
  <c r="D52" i="4"/>
  <c r="B53" i="4"/>
  <c r="E53" i="4" s="1"/>
  <c r="C53" i="4"/>
  <c r="F53" i="4" s="1"/>
  <c r="D53" i="4"/>
  <c r="B54" i="4"/>
  <c r="E54" i="4" s="1"/>
  <c r="D54" i="4"/>
  <c r="C54" i="4"/>
  <c r="F54" i="4" s="1"/>
  <c r="B55" i="4"/>
  <c r="E55" i="4" s="1"/>
  <c r="C55" i="4"/>
  <c r="F55" i="4" s="1"/>
  <c r="D55" i="4"/>
  <c r="B56" i="4"/>
  <c r="E56" i="4" s="1"/>
  <c r="C56" i="4"/>
  <c r="F56" i="4" s="1"/>
  <c r="D56" i="4"/>
  <c r="B57" i="4"/>
  <c r="E57" i="4" s="1"/>
  <c r="D57" i="4"/>
  <c r="C57" i="4"/>
  <c r="F57" i="4"/>
  <c r="B58" i="4"/>
  <c r="E58" i="4" s="1"/>
  <c r="D58" i="4"/>
  <c r="C58" i="4"/>
  <c r="F58" i="4"/>
  <c r="B59" i="4"/>
  <c r="E59" i="4" s="1"/>
  <c r="C59" i="4"/>
  <c r="F59" i="4" s="1"/>
  <c r="D59" i="4"/>
  <c r="G59" i="4" s="1"/>
  <c r="B60" i="4"/>
  <c r="E60" i="4" s="1"/>
  <c r="C60" i="4"/>
  <c r="F60" i="4" s="1"/>
  <c r="D60" i="4"/>
  <c r="B61" i="4"/>
  <c r="E61" i="4" s="1"/>
  <c r="D61" i="4"/>
  <c r="G61" i="4" s="1"/>
  <c r="C61" i="4"/>
  <c r="F61" i="4"/>
  <c r="B62" i="4"/>
  <c r="E62" i="4" s="1"/>
  <c r="C62" i="4"/>
  <c r="F62" i="4" s="1"/>
  <c r="D62" i="4"/>
  <c r="B63" i="4"/>
  <c r="E63" i="4" s="1"/>
  <c r="C63" i="4"/>
  <c r="F63" i="4" s="1"/>
  <c r="D63" i="4"/>
  <c r="B64" i="4"/>
  <c r="E64" i="4"/>
  <c r="C64" i="4"/>
  <c r="F64" i="4"/>
  <c r="G64" i="4" s="1"/>
  <c r="D64" i="4"/>
  <c r="B65" i="4"/>
  <c r="E65" i="4"/>
  <c r="D65" i="4"/>
  <c r="C65" i="4"/>
  <c r="F65" i="4" s="1"/>
  <c r="G65" i="4" s="1"/>
  <c r="J32" i="4"/>
  <c r="L32" i="4"/>
  <c r="K32" i="4"/>
  <c r="J33" i="4"/>
  <c r="L33" i="4" s="1"/>
  <c r="K33" i="4"/>
  <c r="J34" i="4"/>
  <c r="L34" i="4" s="1"/>
  <c r="K34" i="4"/>
  <c r="J35" i="4"/>
  <c r="K35" i="4"/>
  <c r="L35" i="4"/>
  <c r="J36" i="4"/>
  <c r="L36" i="4" s="1"/>
  <c r="K36" i="4"/>
  <c r="J37" i="4"/>
  <c r="L37" i="4"/>
  <c r="K37" i="4"/>
  <c r="J38" i="4"/>
  <c r="L38" i="4" s="1"/>
  <c r="K38" i="4"/>
  <c r="J39" i="4"/>
  <c r="K39" i="4"/>
  <c r="L39" i="4"/>
  <c r="J40" i="4"/>
  <c r="L40" i="4" s="1"/>
  <c r="K40" i="4"/>
  <c r="J41" i="4"/>
  <c r="L41" i="4"/>
  <c r="K41" i="4"/>
  <c r="J42" i="4"/>
  <c r="L42" i="4" s="1"/>
  <c r="K42" i="4"/>
  <c r="J43" i="4"/>
  <c r="K43" i="4"/>
  <c r="L43" i="4"/>
  <c r="J44" i="4"/>
  <c r="L44" i="4" s="1"/>
  <c r="K44" i="4"/>
  <c r="J45" i="4"/>
  <c r="L45" i="4"/>
  <c r="K45" i="4"/>
  <c r="J46" i="4"/>
  <c r="L46" i="4" s="1"/>
  <c r="K46" i="4"/>
  <c r="J47" i="4"/>
  <c r="K47" i="4"/>
  <c r="L47" i="4"/>
  <c r="J48" i="4"/>
  <c r="L48" i="4" s="1"/>
  <c r="K48" i="4"/>
  <c r="J49" i="4"/>
  <c r="L49" i="4"/>
  <c r="K49" i="4"/>
  <c r="J50" i="4"/>
  <c r="L50" i="4" s="1"/>
  <c r="K50" i="4"/>
  <c r="J51" i="4"/>
  <c r="K51" i="4"/>
  <c r="L51" i="4"/>
  <c r="J52" i="4"/>
  <c r="L52" i="4" s="1"/>
  <c r="K52" i="4"/>
  <c r="J53" i="4"/>
  <c r="L53" i="4"/>
  <c r="K53" i="4"/>
  <c r="J54" i="4"/>
  <c r="L54" i="4" s="1"/>
  <c r="K54" i="4"/>
  <c r="J55" i="4"/>
  <c r="K55" i="4"/>
  <c r="L55" i="4"/>
  <c r="J56" i="4"/>
  <c r="L56" i="4" s="1"/>
  <c r="K56" i="4"/>
  <c r="J57" i="4"/>
  <c r="L57" i="4"/>
  <c r="K57" i="4"/>
  <c r="J58" i="4"/>
  <c r="L58" i="4" s="1"/>
  <c r="K58" i="4"/>
  <c r="J59" i="4"/>
  <c r="K59" i="4"/>
  <c r="L59" i="4"/>
  <c r="J60" i="4"/>
  <c r="L60" i="4" s="1"/>
  <c r="K60" i="4"/>
  <c r="J61" i="4"/>
  <c r="L61" i="4"/>
  <c r="K61" i="4"/>
  <c r="J62" i="4"/>
  <c r="L62" i="4" s="1"/>
  <c r="K62" i="4"/>
  <c r="J63" i="4"/>
  <c r="K63" i="4"/>
  <c r="L63" i="4"/>
  <c r="J64" i="4"/>
  <c r="L64" i="4" s="1"/>
  <c r="K64" i="4"/>
  <c r="J65" i="4"/>
  <c r="L65" i="4"/>
  <c r="K65" i="4"/>
  <c r="A6" i="4"/>
  <c r="B6" i="4"/>
  <c r="E6" i="4"/>
  <c r="D6" i="4"/>
  <c r="C6" i="4"/>
  <c r="F6" i="4" s="1"/>
  <c r="J6" i="4"/>
  <c r="L6" i="4"/>
  <c r="K6" i="4"/>
  <c r="A7" i="4"/>
  <c r="B7" i="4"/>
  <c r="E7" i="4"/>
  <c r="D7" i="4"/>
  <c r="C7" i="4"/>
  <c r="F7" i="4" s="1"/>
  <c r="J7" i="4"/>
  <c r="L7" i="4"/>
  <c r="K7" i="4"/>
  <c r="A8" i="4"/>
  <c r="B8" i="4"/>
  <c r="E8" i="4" s="1"/>
  <c r="C8" i="4"/>
  <c r="F8" i="4"/>
  <c r="D8" i="4"/>
  <c r="J8" i="4"/>
  <c r="L8" i="4"/>
  <c r="K8" i="4"/>
  <c r="A9" i="4"/>
  <c r="B9" i="4"/>
  <c r="E9" i="4"/>
  <c r="C9" i="4"/>
  <c r="F9" i="4" s="1"/>
  <c r="G9" i="4" s="1"/>
  <c r="D9" i="4"/>
  <c r="J9" i="4"/>
  <c r="L9" i="4" s="1"/>
  <c r="K9" i="4"/>
  <c r="A10" i="4"/>
  <c r="B10" i="4"/>
  <c r="E10" i="4" s="1"/>
  <c r="D10" i="4"/>
  <c r="C10" i="4"/>
  <c r="F10" i="4"/>
  <c r="J10" i="4"/>
  <c r="L10" i="4" s="1"/>
  <c r="K10" i="4"/>
  <c r="A11" i="4"/>
  <c r="B11" i="4"/>
  <c r="E11" i="4" s="1"/>
  <c r="C11" i="4"/>
  <c r="F11" i="4" s="1"/>
  <c r="D11" i="4"/>
  <c r="J11" i="4"/>
  <c r="K11" i="4"/>
  <c r="L11" i="4"/>
  <c r="A12" i="4"/>
  <c r="B12" i="4"/>
  <c r="E12" i="4" s="1"/>
  <c r="D12" i="4"/>
  <c r="C12" i="4"/>
  <c r="F12" i="4" s="1"/>
  <c r="J12" i="4"/>
  <c r="L12" i="4"/>
  <c r="K12" i="4"/>
  <c r="A13" i="4"/>
  <c r="B13" i="4"/>
  <c r="E13" i="4"/>
  <c r="C13" i="4"/>
  <c r="F13" i="4" s="1"/>
  <c r="G13" i="4" s="1"/>
  <c r="D13" i="4"/>
  <c r="J13" i="4"/>
  <c r="L13" i="4"/>
  <c r="K13" i="4"/>
  <c r="A14" i="4"/>
  <c r="B14" i="4"/>
  <c r="E14" i="4" s="1"/>
  <c r="C14" i="4"/>
  <c r="F14" i="4"/>
  <c r="D14" i="4"/>
  <c r="J14" i="4"/>
  <c r="L14" i="4"/>
  <c r="K14" i="4"/>
  <c r="A15" i="4"/>
  <c r="B15" i="4"/>
  <c r="E15" i="4" s="1"/>
  <c r="D15" i="4"/>
  <c r="C15" i="4"/>
  <c r="F15" i="4" s="1"/>
  <c r="J15" i="4"/>
  <c r="L15" i="4"/>
  <c r="K15" i="4"/>
  <c r="A16" i="4"/>
  <c r="B16" i="4"/>
  <c r="E16" i="4" s="1"/>
  <c r="C16" i="4"/>
  <c r="F16" i="4" s="1"/>
  <c r="D16" i="4"/>
  <c r="J16" i="4"/>
  <c r="L16" i="4" s="1"/>
  <c r="K16" i="4"/>
  <c r="A17" i="4"/>
  <c r="B17" i="4"/>
  <c r="E17" i="4"/>
  <c r="C17" i="4"/>
  <c r="F17" i="4"/>
  <c r="D17" i="4"/>
  <c r="G17" i="4" s="1"/>
  <c r="J17" i="4"/>
  <c r="L17" i="4" s="1"/>
  <c r="K17" i="4"/>
  <c r="A18" i="4"/>
  <c r="B18" i="4"/>
  <c r="E18" i="4" s="1"/>
  <c r="C18" i="4"/>
  <c r="F18" i="4" s="1"/>
  <c r="D18" i="4"/>
  <c r="J18" i="4"/>
  <c r="L18" i="4" s="1"/>
  <c r="K18" i="4"/>
  <c r="A19" i="4"/>
  <c r="B19" i="4"/>
  <c r="E19" i="4" s="1"/>
  <c r="D19" i="4"/>
  <c r="C19" i="4"/>
  <c r="F19" i="4"/>
  <c r="J19" i="4"/>
  <c r="L19" i="4" s="1"/>
  <c r="L90" i="4" s="1"/>
  <c r="K19" i="4"/>
  <c r="A20" i="4"/>
  <c r="B20" i="4"/>
  <c r="E20" i="4" s="1"/>
  <c r="D20" i="4"/>
  <c r="C20" i="4"/>
  <c r="F20" i="4"/>
  <c r="J20" i="4"/>
  <c r="L20" i="4" s="1"/>
  <c r="K20" i="4"/>
  <c r="A21" i="4"/>
  <c r="B21" i="4"/>
  <c r="E21" i="4" s="1"/>
  <c r="C21" i="4"/>
  <c r="F21" i="4" s="1"/>
  <c r="D21" i="4"/>
  <c r="J21" i="4"/>
  <c r="L21" i="4"/>
  <c r="K21" i="4"/>
  <c r="A22" i="4"/>
  <c r="B22" i="4"/>
  <c r="E22" i="4" s="1"/>
  <c r="C22" i="4"/>
  <c r="F22" i="4"/>
  <c r="D22" i="4"/>
  <c r="J22" i="4"/>
  <c r="L22" i="4" s="1"/>
  <c r="K22" i="4"/>
  <c r="A23" i="4"/>
  <c r="B23" i="4"/>
  <c r="E23" i="4" s="1"/>
  <c r="D23" i="4"/>
  <c r="C23" i="4"/>
  <c r="F23" i="4"/>
  <c r="J23" i="4"/>
  <c r="L23" i="4" s="1"/>
  <c r="K23" i="4"/>
  <c r="A24" i="4"/>
  <c r="B24" i="4"/>
  <c r="E24" i="4" s="1"/>
  <c r="D24" i="4"/>
  <c r="C24" i="4"/>
  <c r="F24" i="4" s="1"/>
  <c r="J24" i="4"/>
  <c r="L24" i="4" s="1"/>
  <c r="K24" i="4"/>
  <c r="A25" i="4"/>
  <c r="B25" i="4"/>
  <c r="E25" i="4" s="1"/>
  <c r="C25" i="4"/>
  <c r="F25" i="4" s="1"/>
  <c r="D25" i="4"/>
  <c r="J25" i="4"/>
  <c r="L25" i="4" s="1"/>
  <c r="K25" i="4"/>
  <c r="A26" i="4"/>
  <c r="B26" i="4"/>
  <c r="E26" i="4" s="1"/>
  <c r="C26" i="4"/>
  <c r="F26" i="4" s="1"/>
  <c r="D26" i="4"/>
  <c r="J26" i="4"/>
  <c r="L26" i="4"/>
  <c r="K26" i="4"/>
  <c r="A27" i="4"/>
  <c r="B27" i="4"/>
  <c r="E27" i="4" s="1"/>
  <c r="C27" i="4"/>
  <c r="F27" i="4" s="1"/>
  <c r="D27" i="4"/>
  <c r="J27" i="4"/>
  <c r="L27" i="4"/>
  <c r="K27" i="4"/>
  <c r="A28" i="4"/>
  <c r="B28" i="4"/>
  <c r="E28" i="4"/>
  <c r="C28" i="4"/>
  <c r="F28" i="4" s="1"/>
  <c r="D28" i="4"/>
  <c r="J28" i="4"/>
  <c r="L28" i="4" s="1"/>
  <c r="K28" i="4"/>
  <c r="A29" i="4"/>
  <c r="B29" i="4"/>
  <c r="E29" i="4" s="1"/>
  <c r="C29" i="4"/>
  <c r="F29" i="4" s="1"/>
  <c r="D29" i="4"/>
  <c r="J29" i="4"/>
  <c r="L29" i="4" s="1"/>
  <c r="K29" i="4"/>
  <c r="A30" i="4"/>
  <c r="B30" i="4"/>
  <c r="E30" i="4" s="1"/>
  <c r="C30" i="4"/>
  <c r="F30" i="4" s="1"/>
  <c r="D30" i="4"/>
  <c r="J30" i="4"/>
  <c r="L30" i="4" s="1"/>
  <c r="K30" i="4"/>
  <c r="A31" i="4"/>
  <c r="B31" i="4"/>
  <c r="E31" i="4" s="1"/>
  <c r="C31" i="4"/>
  <c r="F31" i="4" s="1"/>
  <c r="D31" i="4"/>
  <c r="J31" i="4"/>
  <c r="K31" i="4"/>
  <c r="L31" i="4"/>
  <c r="A32" i="4"/>
  <c r="B32" i="4"/>
  <c r="E32" i="4" s="1"/>
  <c r="C32" i="4"/>
  <c r="F32" i="4" s="1"/>
  <c r="D32" i="4"/>
  <c r="A33" i="4"/>
  <c r="B33" i="4"/>
  <c r="E33" i="4" s="1"/>
  <c r="C33" i="4"/>
  <c r="F33" i="4" s="1"/>
  <c r="D33" i="4"/>
  <c r="A34" i="4"/>
  <c r="B34" i="4"/>
  <c r="E34" i="4" s="1"/>
  <c r="C34" i="4"/>
  <c r="F34" i="4" s="1"/>
  <c r="D34" i="4"/>
  <c r="B35" i="4"/>
  <c r="E35" i="4" s="1"/>
  <c r="C35" i="4"/>
  <c r="F35" i="4" s="1"/>
  <c r="D35" i="4"/>
  <c r="B36" i="4"/>
  <c r="E36" i="4" s="1"/>
  <c r="D36" i="4"/>
  <c r="C36" i="4"/>
  <c r="F36" i="4" s="1"/>
  <c r="B37" i="4"/>
  <c r="E37" i="4" s="1"/>
  <c r="C37" i="4"/>
  <c r="F37" i="4" s="1"/>
  <c r="D37" i="4"/>
  <c r="B38" i="4"/>
  <c r="E38" i="4"/>
  <c r="C38" i="4"/>
  <c r="F38" i="4" s="1"/>
  <c r="G38" i="4" s="1"/>
  <c r="D38" i="4"/>
  <c r="B39" i="4"/>
  <c r="C39" i="4"/>
  <c r="F39" i="4" s="1"/>
  <c r="D39" i="4"/>
  <c r="G39" i="4" s="1"/>
  <c r="E39" i="4"/>
  <c r="B40" i="4"/>
  <c r="E40" i="4" s="1"/>
  <c r="C40" i="4"/>
  <c r="F40" i="4" s="1"/>
  <c r="D40" i="4"/>
  <c r="B41" i="4"/>
  <c r="E41" i="4" s="1"/>
  <c r="D41" i="4"/>
  <c r="C41" i="4"/>
  <c r="F41" i="4"/>
  <c r="B42" i="4"/>
  <c r="E42" i="4" s="1"/>
  <c r="D42" i="4"/>
  <c r="C42" i="4"/>
  <c r="F42" i="4"/>
  <c r="B43" i="4"/>
  <c r="E43" i="4" s="1"/>
  <c r="C43" i="4"/>
  <c r="F43" i="4" s="1"/>
  <c r="D43" i="4"/>
  <c r="B44" i="4"/>
  <c r="E44" i="4" s="1"/>
  <c r="C44" i="4"/>
  <c r="F44" i="4" s="1"/>
  <c r="D44" i="4"/>
  <c r="B3" i="2"/>
  <c r="B15" i="2"/>
  <c r="B4" i="2"/>
  <c r="B16" i="2"/>
  <c r="B5" i="2"/>
  <c r="B17" i="2"/>
  <c r="B6" i="2"/>
  <c r="B18" i="2"/>
  <c r="C3" i="2"/>
  <c r="D3" i="2"/>
  <c r="D4" i="2"/>
  <c r="D16" i="2"/>
  <c r="D5" i="2"/>
  <c r="D17" i="2" s="1"/>
  <c r="D6" i="2"/>
  <c r="D18" i="2"/>
  <c r="E3" i="2"/>
  <c r="E15" i="2" s="1"/>
  <c r="F3" i="2"/>
  <c r="F15" i="2" s="1"/>
  <c r="F4" i="2"/>
  <c r="F8" i="2" s="1"/>
  <c r="F5" i="2"/>
  <c r="F6" i="2"/>
  <c r="G3" i="2"/>
  <c r="H3" i="2"/>
  <c r="H15" i="2" s="1"/>
  <c r="C4" i="2"/>
  <c r="C16" i="2" s="1"/>
  <c r="E4" i="2"/>
  <c r="E16" i="2" s="1"/>
  <c r="F16" i="2"/>
  <c r="G4" i="2"/>
  <c r="G16" i="2" s="1"/>
  <c r="H4" i="2"/>
  <c r="H16" i="2" s="1"/>
  <c r="C5" i="2"/>
  <c r="C17" i="2" s="1"/>
  <c r="E5" i="2"/>
  <c r="E17" i="2" s="1"/>
  <c r="G5" i="2"/>
  <c r="G17" i="2" s="1"/>
  <c r="H5" i="2"/>
  <c r="H17" i="2" s="1"/>
  <c r="C6" i="2"/>
  <c r="C18" i="2"/>
  <c r="E6" i="2"/>
  <c r="E18" i="2" s="1"/>
  <c r="G6" i="2"/>
  <c r="H6" i="2"/>
  <c r="H18" i="2" s="1"/>
  <c r="F18" i="2"/>
  <c r="G18" i="2"/>
  <c r="I8" i="2"/>
  <c r="I15" i="2"/>
  <c r="I16" i="2"/>
  <c r="I20" i="2" s="1"/>
  <c r="I17" i="2"/>
  <c r="I18" i="2"/>
  <c r="F17" i="2"/>
  <c r="A32" i="2"/>
  <c r="A33" i="2"/>
  <c r="B3" i="3"/>
  <c r="B50" i="3"/>
  <c r="C3" i="3"/>
  <c r="C50" i="3"/>
  <c r="D3" i="3"/>
  <c r="E3" i="3"/>
  <c r="F3" i="3"/>
  <c r="F50" i="3"/>
  <c r="G3" i="3"/>
  <c r="G50" i="3"/>
  <c r="G92" i="3" s="1"/>
  <c r="H3" i="3"/>
  <c r="H50" i="3"/>
  <c r="B4" i="3"/>
  <c r="B51" i="3"/>
  <c r="C4" i="3"/>
  <c r="C51" i="3"/>
  <c r="D4" i="3"/>
  <c r="D51" i="3"/>
  <c r="E4" i="3"/>
  <c r="E51" i="3"/>
  <c r="F4" i="3"/>
  <c r="F51" i="3"/>
  <c r="G4" i="3"/>
  <c r="G51" i="3"/>
  <c r="G5" i="3"/>
  <c r="G52" i="3"/>
  <c r="G6" i="3"/>
  <c r="G53" i="3"/>
  <c r="G7" i="3"/>
  <c r="G54" i="3"/>
  <c r="G8" i="3"/>
  <c r="G55" i="3"/>
  <c r="G9" i="3"/>
  <c r="G56" i="3"/>
  <c r="G10" i="3"/>
  <c r="G57" i="3"/>
  <c r="G11" i="3"/>
  <c r="G58" i="3"/>
  <c r="G12" i="3"/>
  <c r="G59" i="3"/>
  <c r="G13" i="3"/>
  <c r="G60" i="3"/>
  <c r="G14" i="3"/>
  <c r="G61" i="3"/>
  <c r="G15" i="3"/>
  <c r="G62" i="3"/>
  <c r="G16" i="3"/>
  <c r="G63" i="3"/>
  <c r="G17" i="3"/>
  <c r="G64" i="3"/>
  <c r="G18" i="3"/>
  <c r="G65" i="3"/>
  <c r="G19" i="3"/>
  <c r="G66" i="3"/>
  <c r="G20" i="3"/>
  <c r="G67" i="3"/>
  <c r="G21" i="3"/>
  <c r="G68" i="3"/>
  <c r="G22" i="3"/>
  <c r="G69" i="3"/>
  <c r="H4" i="3"/>
  <c r="H51" i="3" s="1"/>
  <c r="B5" i="3"/>
  <c r="B52" i="3" s="1"/>
  <c r="C5" i="3"/>
  <c r="D5" i="3"/>
  <c r="D52" i="3"/>
  <c r="E5" i="3"/>
  <c r="F5" i="3"/>
  <c r="F52" i="3" s="1"/>
  <c r="F6" i="3"/>
  <c r="F53" i="3"/>
  <c r="F7" i="3"/>
  <c r="F54" i="3" s="1"/>
  <c r="F8" i="3"/>
  <c r="F55" i="3"/>
  <c r="F9" i="3"/>
  <c r="F56" i="3" s="1"/>
  <c r="F10" i="3"/>
  <c r="F57" i="3" s="1"/>
  <c r="F11" i="3"/>
  <c r="F58" i="3" s="1"/>
  <c r="F12" i="3"/>
  <c r="F59" i="3" s="1"/>
  <c r="F13" i="3"/>
  <c r="F60" i="3" s="1"/>
  <c r="F14" i="3"/>
  <c r="F61" i="3"/>
  <c r="F15" i="3"/>
  <c r="F62" i="3" s="1"/>
  <c r="F16" i="3"/>
  <c r="F63" i="3"/>
  <c r="F17" i="3"/>
  <c r="F64" i="3" s="1"/>
  <c r="F18" i="3"/>
  <c r="F65" i="3" s="1"/>
  <c r="F19" i="3"/>
  <c r="F66" i="3" s="1"/>
  <c r="F20" i="3"/>
  <c r="F67" i="3" s="1"/>
  <c r="F21" i="3"/>
  <c r="F68" i="3" s="1"/>
  <c r="F22" i="3"/>
  <c r="F69" i="3"/>
  <c r="H5" i="3"/>
  <c r="H52" i="3"/>
  <c r="B6" i="3"/>
  <c r="B53" i="3" s="1"/>
  <c r="C6" i="3"/>
  <c r="D6" i="3"/>
  <c r="D53" i="3"/>
  <c r="E6" i="3"/>
  <c r="E53" i="3" s="1"/>
  <c r="H6" i="3"/>
  <c r="H53" i="3"/>
  <c r="B7" i="3"/>
  <c r="B54" i="3" s="1"/>
  <c r="C7" i="3"/>
  <c r="C54" i="3" s="1"/>
  <c r="D7" i="3"/>
  <c r="D54" i="3" s="1"/>
  <c r="E7" i="3"/>
  <c r="H7" i="3"/>
  <c r="H54" i="3" s="1"/>
  <c r="B8" i="3"/>
  <c r="B55" i="3"/>
  <c r="C8" i="3"/>
  <c r="C55" i="3" s="1"/>
  <c r="D8" i="3"/>
  <c r="D55" i="3"/>
  <c r="E8" i="3"/>
  <c r="E55" i="3" s="1"/>
  <c r="H8" i="3"/>
  <c r="H55" i="3"/>
  <c r="B9" i="3"/>
  <c r="B56" i="3" s="1"/>
  <c r="C9" i="3"/>
  <c r="C56" i="3"/>
  <c r="D9" i="3"/>
  <c r="D56" i="3" s="1"/>
  <c r="E9" i="3"/>
  <c r="E56" i="3"/>
  <c r="H9" i="3"/>
  <c r="H56" i="3" s="1"/>
  <c r="B10" i="3"/>
  <c r="B57" i="3"/>
  <c r="C10" i="3"/>
  <c r="C57" i="3" s="1"/>
  <c r="D10" i="3"/>
  <c r="D57" i="3"/>
  <c r="E10" i="3"/>
  <c r="H10" i="3"/>
  <c r="H57" i="3" s="1"/>
  <c r="B11" i="3"/>
  <c r="B58" i="3" s="1"/>
  <c r="C11" i="3"/>
  <c r="C58" i="3" s="1"/>
  <c r="D11" i="3"/>
  <c r="D58" i="3"/>
  <c r="E11" i="3"/>
  <c r="E58" i="3" s="1"/>
  <c r="H11" i="3"/>
  <c r="H58" i="3"/>
  <c r="B12" i="3"/>
  <c r="C12" i="3"/>
  <c r="C59" i="3" s="1"/>
  <c r="D12" i="3"/>
  <c r="D59" i="3"/>
  <c r="E12" i="3"/>
  <c r="E59" i="3" s="1"/>
  <c r="H12" i="3"/>
  <c r="H59" i="3" s="1"/>
  <c r="B13" i="3"/>
  <c r="C13" i="3"/>
  <c r="C60" i="3"/>
  <c r="D13" i="3"/>
  <c r="D60" i="3"/>
  <c r="E13" i="3"/>
  <c r="H13" i="3"/>
  <c r="H60" i="3" s="1"/>
  <c r="B14" i="3"/>
  <c r="B61" i="3"/>
  <c r="C14" i="3"/>
  <c r="C61" i="3" s="1"/>
  <c r="D14" i="3"/>
  <c r="D61" i="3"/>
  <c r="E14" i="3"/>
  <c r="H14" i="3"/>
  <c r="H61" i="3" s="1"/>
  <c r="B15" i="3"/>
  <c r="B62" i="3" s="1"/>
  <c r="C15" i="3"/>
  <c r="C62" i="3" s="1"/>
  <c r="D15" i="3"/>
  <c r="D62" i="3" s="1"/>
  <c r="E15" i="3"/>
  <c r="E62" i="3"/>
  <c r="H15" i="3"/>
  <c r="H62" i="3" s="1"/>
  <c r="B16" i="3"/>
  <c r="B63" i="3"/>
  <c r="C16" i="3"/>
  <c r="D16" i="3"/>
  <c r="D63" i="3" s="1"/>
  <c r="E16" i="3"/>
  <c r="E63" i="3"/>
  <c r="H16" i="3"/>
  <c r="H63" i="3" s="1"/>
  <c r="B17" i="3"/>
  <c r="B64" i="3" s="1"/>
  <c r="C17" i="3"/>
  <c r="C64" i="3"/>
  <c r="D17" i="3"/>
  <c r="E17" i="3"/>
  <c r="H17" i="3"/>
  <c r="H64" i="3"/>
  <c r="B18" i="3"/>
  <c r="B65" i="3"/>
  <c r="C18" i="3"/>
  <c r="C65" i="3"/>
  <c r="D18" i="3"/>
  <c r="D65" i="3"/>
  <c r="E18" i="3"/>
  <c r="E65" i="3"/>
  <c r="H18" i="3"/>
  <c r="H65" i="3"/>
  <c r="B19" i="3"/>
  <c r="B66" i="3"/>
  <c r="C19" i="3"/>
  <c r="C66" i="3" s="1"/>
  <c r="D19" i="3"/>
  <c r="D66" i="3"/>
  <c r="E19" i="3"/>
  <c r="H19" i="3"/>
  <c r="H66" i="3" s="1"/>
  <c r="B20" i="3"/>
  <c r="B67" i="3" s="1"/>
  <c r="C20" i="3"/>
  <c r="C67" i="3" s="1"/>
  <c r="D20" i="3"/>
  <c r="D67" i="3" s="1"/>
  <c r="E20" i="3"/>
  <c r="E67" i="3"/>
  <c r="H20" i="3"/>
  <c r="H67" i="3" s="1"/>
  <c r="B21" i="3"/>
  <c r="B68" i="3"/>
  <c r="C21" i="3"/>
  <c r="C68" i="3" s="1"/>
  <c r="D21" i="3"/>
  <c r="D68" i="3" s="1"/>
  <c r="E21" i="3"/>
  <c r="E68" i="3" s="1"/>
  <c r="H21" i="3"/>
  <c r="H68" i="3" s="1"/>
  <c r="B22" i="3"/>
  <c r="B69" i="3" s="1"/>
  <c r="C22" i="3"/>
  <c r="C69" i="3"/>
  <c r="D22" i="3"/>
  <c r="D69" i="3" s="1"/>
  <c r="E22" i="3"/>
  <c r="E69" i="3"/>
  <c r="H22" i="3"/>
  <c r="H69" i="3" s="1"/>
  <c r="B23" i="3"/>
  <c r="B70" i="3" s="1"/>
  <c r="C23" i="3"/>
  <c r="C70" i="3" s="1"/>
  <c r="D23" i="3"/>
  <c r="D70" i="3" s="1"/>
  <c r="E23" i="3"/>
  <c r="E70" i="3" s="1"/>
  <c r="F23" i="3"/>
  <c r="F70" i="3"/>
  <c r="G23" i="3"/>
  <c r="G70" i="3" s="1"/>
  <c r="H23" i="3"/>
  <c r="H70" i="3"/>
  <c r="I23" i="3"/>
  <c r="I70" i="3" s="1"/>
  <c r="B24" i="3"/>
  <c r="B71" i="3" s="1"/>
  <c r="C24" i="3"/>
  <c r="C71" i="3"/>
  <c r="D24" i="3"/>
  <c r="D71" i="3" s="1"/>
  <c r="E24" i="3"/>
  <c r="E71" i="3"/>
  <c r="F24" i="3"/>
  <c r="F71" i="3" s="1"/>
  <c r="G24" i="3"/>
  <c r="G71" i="3"/>
  <c r="H24" i="3"/>
  <c r="H71" i="3" s="1"/>
  <c r="I24" i="3"/>
  <c r="I71" i="3"/>
  <c r="B25" i="3"/>
  <c r="B72" i="3" s="1"/>
  <c r="C25" i="3"/>
  <c r="C72" i="3"/>
  <c r="D25" i="3"/>
  <c r="D72" i="3" s="1"/>
  <c r="E25" i="3"/>
  <c r="E72" i="3"/>
  <c r="F25" i="3"/>
  <c r="F72" i="3" s="1"/>
  <c r="G25" i="3"/>
  <c r="G72" i="3"/>
  <c r="H25" i="3"/>
  <c r="H72" i="3" s="1"/>
  <c r="I25" i="3"/>
  <c r="I72" i="3"/>
  <c r="B26" i="3"/>
  <c r="B73" i="3" s="1"/>
  <c r="C26" i="3"/>
  <c r="C73" i="3"/>
  <c r="D26" i="3"/>
  <c r="D73" i="3" s="1"/>
  <c r="E26" i="3"/>
  <c r="E73" i="3"/>
  <c r="F26" i="3"/>
  <c r="F73" i="3" s="1"/>
  <c r="G26" i="3"/>
  <c r="G73" i="3"/>
  <c r="H26" i="3"/>
  <c r="H73" i="3" s="1"/>
  <c r="I26" i="3"/>
  <c r="I73" i="3"/>
  <c r="B27" i="3"/>
  <c r="B74" i="3" s="1"/>
  <c r="C27" i="3"/>
  <c r="C74" i="3"/>
  <c r="D27" i="3"/>
  <c r="D74" i="3" s="1"/>
  <c r="E27" i="3"/>
  <c r="E74" i="3"/>
  <c r="F27" i="3"/>
  <c r="F74" i="3" s="1"/>
  <c r="G27" i="3"/>
  <c r="G74" i="3"/>
  <c r="H27" i="3"/>
  <c r="H74" i="3" s="1"/>
  <c r="I27" i="3"/>
  <c r="I74" i="3"/>
  <c r="A49" i="3"/>
  <c r="B49" i="3"/>
  <c r="C49" i="3"/>
  <c r="D49" i="3"/>
  <c r="E49" i="3"/>
  <c r="F49" i="3"/>
  <c r="G49" i="3"/>
  <c r="H49" i="3"/>
  <c r="I49" i="3"/>
  <c r="A50" i="3"/>
  <c r="D50" i="3"/>
  <c r="A51" i="3"/>
  <c r="A52" i="3"/>
  <c r="C52" i="3"/>
  <c r="E52" i="3"/>
  <c r="A53" i="3"/>
  <c r="C53" i="3"/>
  <c r="A54" i="3"/>
  <c r="E54" i="3"/>
  <c r="A55" i="3"/>
  <c r="A56" i="3"/>
  <c r="A57" i="3"/>
  <c r="E57" i="3"/>
  <c r="A58" i="3"/>
  <c r="A59" i="3"/>
  <c r="A60" i="3"/>
  <c r="B60" i="3"/>
  <c r="E60" i="3"/>
  <c r="A61" i="3"/>
  <c r="E61" i="3"/>
  <c r="A62" i="3"/>
  <c r="A63" i="3"/>
  <c r="C63" i="3"/>
  <c r="A64" i="3"/>
  <c r="D64" i="3"/>
  <c r="E64" i="3"/>
  <c r="A65" i="3"/>
  <c r="E66" i="3"/>
  <c r="B8" i="5"/>
  <c r="N8" i="5"/>
  <c r="B8" i="6"/>
  <c r="G82" i="4"/>
  <c r="G85" i="4"/>
  <c r="L8" i="5"/>
  <c r="G8" i="5"/>
  <c r="C8" i="5"/>
  <c r="I44" i="3"/>
  <c r="E44" i="3"/>
  <c r="H8" i="5"/>
  <c r="D8" i="5"/>
  <c r="G44" i="3"/>
  <c r="G8" i="2"/>
  <c r="G8" i="6"/>
  <c r="E8" i="6"/>
  <c r="G63" i="4"/>
  <c r="G75" i="4"/>
  <c r="G33" i="4"/>
  <c r="G74" i="4"/>
  <c r="G48" i="4"/>
  <c r="G76" i="4"/>
  <c r="G21" i="4"/>
  <c r="G66" i="4"/>
  <c r="H44" i="3"/>
  <c r="D8" i="2"/>
  <c r="E50" i="3"/>
  <c r="G15" i="2"/>
  <c r="D44" i="3"/>
  <c r="M5" i="2"/>
  <c r="F44" i="3"/>
  <c r="B44" i="3"/>
  <c r="B59" i="3"/>
  <c r="C15" i="2"/>
  <c r="B8" i="2"/>
  <c r="J90" i="4"/>
  <c r="J91" i="4" s="1"/>
  <c r="G26" i="4"/>
  <c r="G78" i="4"/>
  <c r="G32" i="4"/>
  <c r="G81" i="4"/>
  <c r="L91" i="4"/>
  <c r="G35" i="4"/>
  <c r="J8" i="6"/>
  <c r="K8" i="6" s="1"/>
  <c r="G51" i="4"/>
  <c r="G80" i="4"/>
  <c r="C44" i="3" l="1"/>
  <c r="K44" i="3" s="1"/>
  <c r="C99" i="3" a="1"/>
  <c r="C99" i="3" s="1"/>
  <c r="H20" i="2"/>
  <c r="G20" i="2"/>
  <c r="F20" i="2"/>
  <c r="E20" i="2"/>
  <c r="E8" i="2"/>
  <c r="C20" i="2"/>
  <c r="M4" i="2"/>
  <c r="C8" i="2"/>
  <c r="M6" i="2"/>
  <c r="H8" i="2"/>
  <c r="M3" i="2"/>
  <c r="D15" i="2"/>
  <c r="G28" i="4"/>
  <c r="G11" i="4"/>
  <c r="G52" i="4"/>
  <c r="G50" i="4"/>
  <c r="G49" i="4"/>
  <c r="G36" i="4"/>
  <c r="G29" i="4"/>
  <c r="G22" i="4"/>
  <c r="G15" i="4"/>
  <c r="G12" i="4"/>
  <c r="G8" i="4"/>
  <c r="G56" i="4"/>
  <c r="G54" i="4"/>
  <c r="G47" i="4"/>
  <c r="G46" i="4"/>
  <c r="G44" i="4"/>
  <c r="G42" i="4"/>
  <c r="G41" i="4"/>
  <c r="G37" i="4"/>
  <c r="G34" i="4"/>
  <c r="G31" i="4"/>
  <c r="G27" i="4"/>
  <c r="G20" i="4"/>
  <c r="G19" i="4"/>
  <c r="G18" i="4"/>
  <c r="G16" i="4"/>
  <c r="G14" i="4"/>
  <c r="G7" i="4"/>
  <c r="G6" i="4"/>
  <c r="E92" i="3"/>
  <c r="C92" i="3"/>
  <c r="D92" i="3"/>
  <c r="H92" i="3"/>
  <c r="B92" i="3"/>
  <c r="F92" i="3"/>
  <c r="D20" i="2"/>
  <c r="I92" i="3"/>
  <c r="B20" i="2"/>
  <c r="G40" i="4"/>
  <c r="G30" i="4"/>
  <c r="G23" i="4"/>
  <c r="G60" i="4"/>
  <c r="G58" i="4"/>
  <c r="G57" i="4"/>
  <c r="G53" i="4"/>
  <c r="G71" i="4"/>
  <c r="G67" i="4"/>
  <c r="G43" i="4"/>
  <c r="G25" i="4"/>
  <c r="G24" i="4"/>
  <c r="G10" i="4"/>
  <c r="G62" i="4"/>
  <c r="G55" i="4"/>
  <c r="G45" i="4"/>
  <c r="G73" i="4"/>
  <c r="E15" i="11"/>
  <c r="G15" i="11" s="1"/>
  <c r="H15" i="11" s="1"/>
  <c r="K1" i="2" s="1"/>
  <c r="F16" i="11"/>
  <c r="G16" i="11" s="1"/>
  <c r="H16" i="11" s="1"/>
  <c r="J1" i="3" s="1"/>
  <c r="C103" i="3" l="1"/>
  <c r="M9" i="2" s="1"/>
  <c r="N9" i="2" s="1"/>
  <c r="C102" i="3"/>
  <c r="M8" i="2" s="1"/>
  <c r="N8" i="2" s="1"/>
  <c r="C100" i="3"/>
  <c r="C105" i="3"/>
  <c r="M11" i="2" s="1"/>
  <c r="N11" i="2" s="1"/>
  <c r="C101" i="3"/>
  <c r="M7" i="2" s="1"/>
  <c r="N7" i="2" s="1"/>
  <c r="C104" i="3"/>
  <c r="M10" i="2" s="1"/>
  <c r="N10" i="2" s="1"/>
  <c r="N4" i="2"/>
  <c r="G87" i="4"/>
  <c r="G88" i="4" s="1"/>
  <c r="E45" i="3"/>
  <c r="G45" i="3"/>
  <c r="I45" i="3"/>
  <c r="F45" i="3"/>
  <c r="C45" i="3"/>
  <c r="B45" i="3"/>
  <c r="H45" i="3"/>
  <c r="K45" i="3"/>
  <c r="D45" i="3"/>
  <c r="G93" i="3"/>
  <c r="D21" i="2"/>
  <c r="H93" i="3"/>
  <c r="H21" i="2"/>
  <c r="H33" i="2" s="1"/>
  <c r="D93" i="3"/>
  <c r="F21" i="2"/>
  <c r="I21" i="2"/>
  <c r="I9" i="2"/>
  <c r="E21" i="2"/>
  <c r="N5" i="2"/>
  <c r="C21" i="2"/>
  <c r="B9" i="2"/>
  <c r="G9" i="2"/>
  <c r="G32" i="2" s="1"/>
  <c r="F9" i="2"/>
  <c r="F32" i="2" s="1"/>
  <c r="G21" i="2"/>
  <c r="G33" i="2" s="1"/>
  <c r="E9" i="2"/>
  <c r="D9" i="2"/>
  <c r="D32" i="2" s="1"/>
  <c r="N3" i="2"/>
  <c r="H9" i="2"/>
  <c r="H32" i="2" s="1"/>
  <c r="L20" i="2"/>
  <c r="B21" i="2"/>
  <c r="F93" i="3"/>
  <c r="N6" i="2"/>
  <c r="E93" i="3"/>
  <c r="C9" i="2"/>
  <c r="I93" i="3"/>
  <c r="N92" i="3"/>
  <c r="B93" i="3"/>
  <c r="C93" i="3"/>
  <c r="B32" i="2" l="1"/>
  <c r="C32" i="2"/>
  <c r="E32" i="2"/>
  <c r="I32" i="2"/>
  <c r="C33" i="2"/>
  <c r="I33" i="2"/>
  <c r="N93" i="3"/>
  <c r="F33" i="2"/>
  <c r="B33" i="2"/>
  <c r="L21" i="2"/>
  <c r="E33" i="2"/>
  <c r="D33" i="2"/>
  <c r="L32" i="2" l="1"/>
  <c r="L33" i="2"/>
</calcChain>
</file>

<file path=xl/sharedStrings.xml><?xml version="1.0" encoding="utf-8"?>
<sst xmlns="http://schemas.openxmlformats.org/spreadsheetml/2006/main" count="364" uniqueCount="248">
  <si>
    <t>df</t>
  </si>
  <si>
    <t>wrc</t>
  </si>
  <si>
    <t>ra</t>
  </si>
  <si>
    <t xml:space="preserve">ra </t>
  </si>
  <si>
    <t>Snags</t>
  </si>
  <si>
    <t>dbh (cm)</t>
  </si>
  <si>
    <t>Trees&lt;50 (cm) by size class</t>
  </si>
  <si>
    <t>size class (cm)</t>
  </si>
  <si>
    <t>wh</t>
  </si>
  <si>
    <t>py</t>
  </si>
  <si>
    <t>blm</t>
  </si>
  <si>
    <t>10 to 20</t>
  </si>
  <si>
    <t>20 to 30</t>
  </si>
  <si>
    <t>30 to 40</t>
  </si>
  <si>
    <t>40 to 50</t>
  </si>
  <si>
    <t>Size of big trees (cm)</t>
  </si>
  <si>
    <t>Tree #</t>
  </si>
  <si>
    <t>Coarse woody debris*</t>
  </si>
  <si>
    <t>Piece #</t>
  </si>
  <si>
    <t>Large diameter (cm)</t>
  </si>
  <si>
    <t>Small diameter (cm)</t>
  </si>
  <si>
    <t>Length in plot (m)</t>
  </si>
  <si>
    <t>decay class</t>
  </si>
  <si>
    <t>dbh</t>
  </si>
  <si>
    <t>Understory % cover (nearest 5%)</t>
  </si>
  <si>
    <t>Plot</t>
  </si>
  <si>
    <t>sf</t>
  </si>
  <si>
    <t>rh</t>
  </si>
  <si>
    <t>sl</t>
  </si>
  <si>
    <t>og</t>
  </si>
  <si>
    <t>tr</t>
  </si>
  <si>
    <t>re</t>
  </si>
  <si>
    <t>moss</t>
  </si>
  <si>
    <t>grass</t>
  </si>
  <si>
    <t>herbs</t>
  </si>
  <si>
    <t>west</t>
  </si>
  <si>
    <t>north</t>
  </si>
  <si>
    <t>east</t>
  </si>
  <si>
    <t>south</t>
  </si>
  <si>
    <t>Saplings</t>
  </si>
  <si>
    <t>tree #</t>
  </si>
  <si>
    <t>Data for overstory trees and snags from the entire  0.2 ha circle</t>
  </si>
  <si>
    <t>sm</t>
  </si>
  <si>
    <t># Stems</t>
  </si>
  <si>
    <t>#stems/ha</t>
  </si>
  <si>
    <t>Basal Area of each Tree (m^2)</t>
  </si>
  <si>
    <t>All Species</t>
  </si>
  <si>
    <t>Total BA (m^2)</t>
  </si>
  <si>
    <t>m^2/ha</t>
  </si>
  <si>
    <t>These data are from the entire</t>
  </si>
  <si>
    <t xml:space="preserve">Basal Area </t>
  </si>
  <si>
    <t xml:space="preserve">These data are from the entire </t>
  </si>
  <si>
    <t>Data for ALL trees (trees &lt;50cm AND trees &gt;50cm)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</si>
  <si>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</si>
  <si>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</si>
  <si>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</si>
  <si>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</si>
  <si>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</si>
  <si>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</si>
  <si>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</si>
  <si>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</si>
  <si>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30-40 cm</t>
  </si>
  <si>
    <t>40-50 cm</t>
  </si>
  <si>
    <t>Understory plots percent cover to nearest 5%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</si>
  <si>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</si>
  <si>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</si>
  <si>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</si>
  <si>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</si>
  <si>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</si>
  <si>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</si>
  <si>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</si>
  <si>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</si>
  <si>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</si>
  <si>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</si>
  <si>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sf=sword fern, rh=red huckleberry, sl=salal, og=oregon grape, tr=trailing raspberry, re=red elderberry, m=moss, sm=salmonberry</t>
  </si>
  <si>
    <t>piece #</t>
  </si>
  <si>
    <t>large Ø (cm)</t>
  </si>
  <si>
    <t>small Ø (cm)</t>
  </si>
  <si>
    <t>length in plot (m)</t>
  </si>
  <si>
    <t># stems</t>
  </si>
  <si>
    <t>stems/ha</t>
  </si>
  <si>
    <t>50 to 75</t>
  </si>
  <si>
    <t>75 to 100</t>
  </si>
  <si>
    <t>100 to 150</t>
  </si>
  <si>
    <t>150 to 200</t>
  </si>
  <si>
    <t>sum</t>
  </si>
  <si>
    <t>height</t>
  </si>
  <si>
    <t>BA large (m^2)</t>
  </si>
  <si>
    <t>BA small (m^2)</t>
  </si>
  <si>
    <t>Volume (m^3)</t>
  </si>
  <si>
    <t># snags --&gt;</t>
  </si>
  <si>
    <t>#snags/ha -&gt;</t>
  </si>
  <si>
    <t>BA (m^2)</t>
  </si>
  <si>
    <t>&lt;--BA/ha</t>
  </si>
  <si>
    <t>&lt;--Sum of Snag BA (m^2)</t>
  </si>
  <si>
    <t>N</t>
  </si>
  <si>
    <t>E</t>
  </si>
  <si>
    <t>W</t>
  </si>
  <si>
    <t>S</t>
  </si>
  <si>
    <t>#</t>
  </si>
  <si>
    <t>seedlings</t>
  </si>
  <si>
    <t># seedlings</t>
  </si>
  <si>
    <t xml:space="preserve">.10 ha plot; #Stem for all trees &lt;50 cm DBH that are within 17.2m of plot center </t>
  </si>
  <si>
    <t>Volume (m^3) / ha</t>
  </si>
  <si>
    <t>ha</t>
  </si>
  <si>
    <t>mean</t>
  </si>
  <si>
    <t>Snag#</t>
  </si>
  <si>
    <t>Add more rows here as needed</t>
  </si>
  <si>
    <t>bare</t>
  </si>
  <si>
    <t>wood</t>
  </si>
  <si>
    <t>holly</t>
  </si>
  <si>
    <t>Mean values above get copied and pasted into the appropriate place in table3.xls.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</si>
  <si>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</si>
  <si>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</si>
  <si>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 xml:space="preserve">More lines will need to be inserted on this table if there </t>
  </si>
  <si>
    <t>Input raw data for trees &lt;50cm DBH in red box</t>
  </si>
  <si>
    <t>Input data for trees &gt;50 cm DBH in green box</t>
  </si>
  <si>
    <t>Enter raw data for understory vegetation in red box</t>
  </si>
  <si>
    <t>Enter raw data for saplings in green box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</si>
  <si>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</si>
  <si>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</si>
  <si>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</si>
  <si>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</si>
  <si>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</si>
  <si>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>pac silver fir</t>
  </si>
  <si>
    <t>psf</t>
  </si>
  <si>
    <t>df=douglas fir, wh=western hemlock, wrc=western red cedar, psf=pacific silver fir, py=pacific yew, blm= big leaf maple, ra=red alder</t>
  </si>
  <si>
    <t>Note that % cover for all covertypes should sum to 100%</t>
  </si>
  <si>
    <t>Plot Coordinates from GPS</t>
  </si>
  <si>
    <t xml:space="preserve">  Coordinate System: </t>
  </si>
  <si>
    <t>UTM</t>
  </si>
  <si>
    <t xml:space="preserve">  Northing (m):</t>
  </si>
  <si>
    <t xml:space="preserve">  Easting (m):</t>
  </si>
  <si>
    <t xml:space="preserve">  Datum:   (Circle one)  NAD27  or   NAD83</t>
  </si>
  <si>
    <t>OR</t>
  </si>
  <si>
    <t>Geographic</t>
  </si>
  <si>
    <t xml:space="preserve">  Latitude:</t>
  </si>
  <si>
    <t xml:space="preserve">  Longitude:</t>
  </si>
  <si>
    <t>Data Recorder for Each Raw Datasheet:</t>
  </si>
  <si>
    <t>email address</t>
  </si>
  <si>
    <t>Name</t>
  </si>
  <si>
    <t>Trees</t>
  </si>
  <si>
    <t>CWD</t>
  </si>
  <si>
    <t>Understory/Saplings</t>
  </si>
  <si>
    <t>Notes:</t>
  </si>
  <si>
    <r>
      <t xml:space="preserve">Site Name/Description: </t>
    </r>
    <r>
      <rPr>
        <sz val="10"/>
        <rFont val="Arial"/>
      </rPr>
      <t>(e.g. Oldgrowth stand at milepost 44 on Mt. Baker Highway, State Rt. 542)</t>
    </r>
  </si>
  <si>
    <t>Data Recorder:</t>
  </si>
  <si>
    <t>quadrat</t>
  </si>
  <si>
    <t>Transect</t>
  </si>
  <si>
    <t>Sapling Transects - sapling count for all trees less than 10cm DBH, and greater than 1.37m tall</t>
  </si>
  <si>
    <t>Coarse Woody Debris - 0.05 ha plot</t>
  </si>
  <si>
    <t>Snags - in entire .2 ha plot</t>
  </si>
  <si>
    <t>(% of canopy</t>
  </si>
  <si>
    <t>height)</t>
  </si>
  <si>
    <t>Top is</t>
  </si>
  <si>
    <t>Height as</t>
  </si>
  <si>
    <t>Height in</t>
  </si>
  <si>
    <t>meters</t>
  </si>
  <si>
    <t>broken (B) or</t>
  </si>
  <si>
    <t>pointed (P)</t>
  </si>
  <si>
    <t>Average canopy height in (m):</t>
  </si>
  <si>
    <t>Record Snag heights either as a % of total canopy height OR</t>
  </si>
  <si>
    <t>Note: When entering data into Excel, convert all snag heights recorded as</t>
  </si>
  <si>
    <t xml:space="preserve">  "% of canopy height" to a height in meters.  This is calculated by referencing</t>
  </si>
  <si>
    <t xml:space="preserve">  in meters.</t>
  </si>
  <si>
    <t>.20 ha plot; exact DBH (cm) of all trees &gt; 50cm that are within 25.2m of plot cent.</t>
  </si>
  <si>
    <t>Values in red will be used in subsequent analyses</t>
  </si>
  <si>
    <t xml:space="preserve">  Edge or Interior Plot?</t>
  </si>
  <si>
    <t>Note: Be sure to fill out EVERYTHING on this page!</t>
  </si>
  <si>
    <t>200 to 300</t>
  </si>
  <si>
    <t>from the "trees &gt;50 cm" page.</t>
  </si>
  <si>
    <t>The stems/ha for each size class</t>
  </si>
  <si>
    <t xml:space="preserve">will be manually entered in the </t>
  </si>
  <si>
    <t>figure1.xls spreadsheet.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</si>
  <si>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</si>
  <si>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</si>
  <si>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</si>
  <si>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</si>
  <si>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</si>
  <si>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</si>
  <si>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</si>
  <si>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</si>
  <si>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</si>
  <si>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</si>
  <si>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Values for cells in blue (above) come</t>
  </si>
  <si>
    <t>other</t>
  </si>
  <si>
    <t>Note that line 44 on this page has been updated to use</t>
  </si>
  <si>
    <t>are more than 40 trees &gt;50cm DBH for any single species.</t>
  </si>
  <si>
    <t xml:space="preserve">CWD done only in 12.6 m radius circle </t>
  </si>
  <si>
    <t xml:space="preserve">  the average canopy height (above in cell D5).</t>
  </si>
  <si>
    <t>PLOT INFO WORKSHEET</t>
  </si>
  <si>
    <t>RAW SNAGS WORKSHEET</t>
  </si>
  <si>
    <t>RAW UNDERSTORY/SAPLINGS WORKSHEET</t>
  </si>
  <si>
    <t>RAW TREE DATA WORKSHEET</t>
  </si>
  <si>
    <t>RAW CWD WORKSHEET</t>
  </si>
  <si>
    <t>Phone #</t>
  </si>
  <si>
    <t>Observers: (list all names and email addresses and phone #'s)</t>
  </si>
  <si>
    <t>Brenna F.</t>
  </si>
  <si>
    <t>A = the length of the semi-major axis and B = the length of the semi-minor axis.  This is the distance from the plot center to the edge of long axis</t>
  </si>
  <si>
    <t>distance</t>
  </si>
  <si>
    <t>slope</t>
  </si>
  <si>
    <t xml:space="preserve">angle </t>
  </si>
  <si>
    <t>(degrees)</t>
  </si>
  <si>
    <t>Along the semi-major axis, the slope is essentially zero so no "correction" of this value is needed.  We just need to correct the length of the semi-minor axis; the one that is sloped</t>
  </si>
  <si>
    <t>along</t>
  </si>
  <si>
    <t>slope (m)</t>
  </si>
  <si>
    <t>projected</t>
  </si>
  <si>
    <t>Semi-minor axis</t>
  </si>
  <si>
    <t>Semi-</t>
  </si>
  <si>
    <t>major</t>
  </si>
  <si>
    <t>axis (m)</t>
  </si>
  <si>
    <t>Slope</t>
  </si>
  <si>
    <t>corrected</t>
  </si>
  <si>
    <t>area (m)</t>
  </si>
  <si>
    <t>area (ha)</t>
  </si>
  <si>
    <t>Large circle &gt;&gt;&gt;&gt;&gt;&gt;</t>
  </si>
  <si>
    <t>Small circle &gt;&gt;&gt;&gt;&gt;&gt;</t>
  </si>
  <si>
    <t>ha circle; See slope correction tab</t>
  </si>
  <si>
    <t>Enter slope angle here: default value is 0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</si>
  <si>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</si>
  <si>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</si>
  <si>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</si>
  <si>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</si>
  <si>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</si>
  <si>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Plot Slope (degrees):</t>
  </si>
  <si>
    <t>Also enter this value on the "Slope Correction" worksheet.</t>
  </si>
  <si>
    <t>0.05 ha = Measure all CWD within 1/4 of the large (0.2ha) circle</t>
  </si>
  <si>
    <t>1/4 to sample is selected at random</t>
  </si>
  <si>
    <t>VM</t>
  </si>
  <si>
    <t xml:space="preserve">sf=sword fern, rh=red huckleberry, sl=salal, og=oregon grape, tr=trailing raspberry, re=red elderberry, m=moss, sm=salmonberry, </t>
  </si>
  <si>
    <t>vm=vine maple</t>
  </si>
  <si>
    <t>Interior</t>
  </si>
  <si>
    <t>Date: 5/10/2016</t>
  </si>
  <si>
    <t>Alexis Virnig</t>
  </si>
  <si>
    <t>virniga@students.wwu.edu</t>
  </si>
  <si>
    <t>Aaron Haddeland</t>
  </si>
  <si>
    <t>haddela@students.wwu.edu</t>
  </si>
  <si>
    <t>Alexa Jones</t>
  </si>
  <si>
    <t>jonesa48@students.wwu.edu</t>
  </si>
  <si>
    <t>Skylar King</t>
  </si>
  <si>
    <t>skyking3131@gmail.com</t>
  </si>
  <si>
    <t>Cara Congelli</t>
  </si>
  <si>
    <t>caracongelli@gmail.com</t>
  </si>
  <si>
    <t>youngf3@students.wwu.edu</t>
  </si>
  <si>
    <t>Ben Menard</t>
  </si>
  <si>
    <t>menardb@students.wwu.edu</t>
  </si>
  <si>
    <t>Fischer Young</t>
  </si>
  <si>
    <t>Dylan Simpson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</si>
</sst>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1" xfId="0" applyFill="1" applyBorder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0" fillId="0" borderId="4" xfId="0" applyFill="1" applyBorder="1"/>
    <xf numFmtId="0" fontId="0" fillId="0" borderId="10" xfId="0" applyBorder="1"/>
    <xf numFmtId="0" fontId="0" fillId="0" borderId="4" xfId="0" applyBorder="1" applyAlignment="1"/>
    <xf numFmtId="0" fontId="0" fillId="0" borderId="11" xfId="0" applyBorder="1" applyAlignment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27" xfId="0" applyFont="1" applyBorder="1"/>
    <xf numFmtId="0" fontId="10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3" fillId="0" borderId="0" xfId="0" applyFont="1"/>
    <xf numFmtId="0" fontId="13" fillId="0" borderId="1" xfId="0" applyFont="1" applyBorder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0" applyFont="1"/>
    <xf numFmtId="0" fontId="9" fillId="0" borderId="0" xfId="0" applyFont="1" applyFill="1" applyBorder="1"/>
    <xf numFmtId="0" fontId="0" fillId="0" borderId="2" xfId="0" applyFont="1" applyFill="1" applyBorder="1"/>
    <xf numFmtId="0" fontId="0" fillId="0" borderId="47" xfId="0" applyBorder="1"/>
    <xf numFmtId="0" fontId="5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1" xfId="0" applyFont="1" applyFill="1" applyBorder="1"/>
    <xf numFmtId="0" fontId="5" fillId="0" borderId="1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1"/>
    <xf numFmtId="164" fontId="0" fillId="0" borderId="0" xfId="0" applyNumberFormat="1"/>
    <xf numFmtId="0" fontId="1" fillId="0" borderId="11" xfId="0" applyFont="1" applyBorder="1" applyAlignment="1"/>
    <xf numFmtId="0" fontId="0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2" fillId="0" borderId="1" xfId="1" applyBorder="1" applyAlignment="1"/>
    <xf numFmtId="0" fontId="12" fillId="0" borderId="2" xfId="1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13" xfId="0" applyBorder="1" applyAlignment="1"/>
    <xf numFmtId="0" fontId="0" fillId="0" borderId="10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a48@students.wwu.edu" TargetMode="External"/><Relationship Id="rId7" Type="http://schemas.openxmlformats.org/officeDocument/2006/relationships/hyperlink" Target="mailto:menardb@students.wwu.edu" TargetMode="External"/><Relationship Id="rId2" Type="http://schemas.openxmlformats.org/officeDocument/2006/relationships/hyperlink" Target="mailto:haddela@students.wwu.edu" TargetMode="External"/><Relationship Id="rId1" Type="http://schemas.openxmlformats.org/officeDocument/2006/relationships/hyperlink" Target="mailto:virniga@students.wwu.edu" TargetMode="External"/><Relationship Id="rId6" Type="http://schemas.openxmlformats.org/officeDocument/2006/relationships/hyperlink" Target="mailto:youngf3@students.wwu.edu" TargetMode="External"/><Relationship Id="rId5" Type="http://schemas.openxmlformats.org/officeDocument/2006/relationships/hyperlink" Target="mailto:caracongelli@gmail.com" TargetMode="External"/><Relationship Id="rId4" Type="http://schemas.openxmlformats.org/officeDocument/2006/relationships/hyperlink" Target="mailto:skyking313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workbookViewId="0">
      <selection activeCell="B6" sqref="B6"/>
    </sheetView>
  </sheetViews>
  <sheetFormatPr defaultColWidth="8.85546875" defaultRowHeight="12.75" x14ac:dyDescent="0.2"/>
  <cols>
    <col min="2" max="2" width="17.42578125" customWidth="1"/>
    <col min="3" max="3" width="18.28515625" customWidth="1"/>
    <col min="4" max="7" width="15.42578125" customWidth="1"/>
    <col min="8" max="8" width="11.140625" customWidth="1"/>
    <col min="9" max="9" width="11" customWidth="1"/>
  </cols>
  <sheetData>
    <row r="2" spans="1:12" x14ac:dyDescent="0.2">
      <c r="C2" s="3" t="s">
        <v>188</v>
      </c>
      <c r="E2">
        <v>0.05</v>
      </c>
      <c r="F2" t="s">
        <v>104</v>
      </c>
      <c r="I2" s="1" t="s">
        <v>41</v>
      </c>
    </row>
    <row r="4" spans="1:12" x14ac:dyDescent="0.2">
      <c r="A4" s="3" t="s">
        <v>17</v>
      </c>
      <c r="B4" s="2"/>
      <c r="C4" s="2"/>
      <c r="D4" s="2"/>
      <c r="E4" s="2"/>
      <c r="F4" s="2"/>
      <c r="G4" s="2"/>
      <c r="H4" s="2"/>
      <c r="J4" s="2" t="s">
        <v>4</v>
      </c>
      <c r="K4" s="2"/>
    </row>
    <row r="5" spans="1:12" x14ac:dyDescent="0.2">
      <c r="A5" s="17" t="s">
        <v>18</v>
      </c>
      <c r="B5" s="17" t="s">
        <v>19</v>
      </c>
      <c r="C5" s="17" t="s">
        <v>20</v>
      </c>
      <c r="D5" s="17" t="s">
        <v>21</v>
      </c>
      <c r="E5" s="17" t="s">
        <v>87</v>
      </c>
      <c r="F5" s="17" t="s">
        <v>88</v>
      </c>
      <c r="G5" s="17" t="s">
        <v>89</v>
      </c>
      <c r="I5" s="17" t="s">
        <v>106</v>
      </c>
      <c r="J5" s="17" t="s">
        <v>23</v>
      </c>
      <c r="K5" s="17" t="s">
        <v>86</v>
      </c>
      <c r="L5" s="17" t="s">
        <v>92</v>
      </c>
    </row>
    <row r="6" spans="1:12" x14ac:dyDescent="0.2">
      <c r="A6" s="17">
        <f>'raw CWD'!A8</f>
        <v>1</v>
      </c>
      <c r="B6">
        <f>'raw CWD'!B8</f>
        <v>100</v>
      </c>
      <c r="C6">
        <f>'raw CWD'!C8</f>
        <v>39</v>
      </c>
      <c r="D6">
        <f>'raw CWD'!D8</f>
        <v>3.73</v>
      </c>
      <c r="E6">
        <f>((PI()*(B6/2)^2)/10000)</f>
        <v>0.78539816339744828</v>
      </c>
      <c r="F6">
        <f>((PI()*(C6/2)^2)/10000)</f>
        <v>0.11945906065275187</v>
      </c>
      <c r="G6">
        <f>D6*(E6+F6+SQRT(E6*F6))/3</f>
        <v>1.5058787180005051</v>
      </c>
      <c r="I6" s="17">
        <v>1</v>
      </c>
      <c r="J6">
        <f>'raw snags'!B17</f>
        <v>9</v>
      </c>
      <c r="K6">
        <f>'raw snags'!D17</f>
        <v>5</v>
      </c>
      <c r="L6">
        <f>((PI()*(J6/2)^2)/10000)</f>
        <v>6.3617251235193305E-3</v>
      </c>
    </row>
    <row r="7" spans="1:12" x14ac:dyDescent="0.2">
      <c r="A7" s="17">
        <f>'raw CWD'!A9</f>
        <v>2</v>
      </c>
      <c r="B7">
        <f>'raw CWD'!B9</f>
        <v>55</v>
      </c>
      <c r="C7">
        <f>'raw CWD'!C9</f>
        <v>33</v>
      </c>
      <c r="D7">
        <f>'raw CWD'!D9</f>
        <v>10.85</v>
      </c>
      <c r="E7">
        <f t="shared" ref="E7:E34" si="0">((PI()*(B7/2)^2)/10000)</f>
        <v>0.23758294442772812</v>
      </c>
      <c r="F7">
        <f t="shared" ref="F7:F34" si="1">((PI()*(C7/2)^2)/10000)</f>
        <v>8.5529859993982119E-2</v>
      </c>
      <c r="G7">
        <f t="shared" ref="G7:G34" si="2">D7*(E7+F7+SQRT(E7*F7))/3</f>
        <v>1.6841462987333555</v>
      </c>
      <c r="I7" s="17">
        <v>2</v>
      </c>
      <c r="J7">
        <f>'raw snags'!B18</f>
        <v>47</v>
      </c>
      <c r="K7">
        <f>'raw snags'!D18</f>
        <v>5.8140000000000001</v>
      </c>
      <c r="L7">
        <f t="shared" ref="L7:L20" si="3">((PI()*(J7/2)^2)/10000)</f>
        <v>0.17349445429449634</v>
      </c>
    </row>
    <row r="8" spans="1:12" x14ac:dyDescent="0.2">
      <c r="A8" s="17">
        <f>'raw CWD'!A10</f>
        <v>3</v>
      </c>
      <c r="B8">
        <f>'raw CWD'!B10</f>
        <v>45</v>
      </c>
      <c r="C8">
        <f>'raw CWD'!C10</f>
        <v>40</v>
      </c>
      <c r="D8">
        <f>'raw CWD'!D10</f>
        <v>3.8</v>
      </c>
      <c r="E8">
        <f t="shared" si="0"/>
        <v>0.15904312808798327</v>
      </c>
      <c r="F8">
        <f t="shared" si="1"/>
        <v>0.12566370614359174</v>
      </c>
      <c r="G8">
        <f t="shared" si="2"/>
        <v>0.53969943794794661</v>
      </c>
      <c r="I8" s="17">
        <v>3</v>
      </c>
      <c r="J8">
        <f>'raw snags'!B19</f>
        <v>15</v>
      </c>
      <c r="K8">
        <f>'raw snags'!D19</f>
        <v>7</v>
      </c>
      <c r="L8">
        <f t="shared" si="3"/>
        <v>1.7671458676442587E-2</v>
      </c>
    </row>
    <row r="9" spans="1:12" x14ac:dyDescent="0.2">
      <c r="A9" s="17">
        <f>'raw CWD'!A11</f>
        <v>4</v>
      </c>
      <c r="B9">
        <f>'raw CWD'!B11</f>
        <v>18</v>
      </c>
      <c r="C9">
        <f>'raw CWD'!C11</f>
        <v>12</v>
      </c>
      <c r="D9">
        <f>'raw CWD'!D11</f>
        <v>0.5</v>
      </c>
      <c r="E9">
        <f t="shared" si="0"/>
        <v>2.5446900494077322E-2</v>
      </c>
      <c r="F9">
        <f t="shared" si="1"/>
        <v>1.1309733552923255E-2</v>
      </c>
      <c r="G9">
        <f t="shared" si="2"/>
        <v>8.9535390627309107E-3</v>
      </c>
      <c r="I9" s="17">
        <v>4</v>
      </c>
      <c r="J9">
        <f>'raw snags'!B20</f>
        <v>98</v>
      </c>
      <c r="K9">
        <f>'raw snags'!D20</f>
        <v>13</v>
      </c>
      <c r="L9">
        <f t="shared" si="3"/>
        <v>0.75429639612690935</v>
      </c>
    </row>
    <row r="10" spans="1:12" x14ac:dyDescent="0.2">
      <c r="A10" s="17">
        <f>'raw CWD'!A12</f>
        <v>5</v>
      </c>
      <c r="B10">
        <f>'raw CWD'!B12</f>
        <v>35</v>
      </c>
      <c r="C10">
        <f>'raw CWD'!C12</f>
        <v>30</v>
      </c>
      <c r="D10">
        <f>'raw CWD'!D12</f>
        <v>1.2</v>
      </c>
      <c r="E10">
        <f t="shared" si="0"/>
        <v>9.6211275016187411E-2</v>
      </c>
      <c r="F10">
        <f t="shared" si="1"/>
        <v>7.0685834705770348E-2</v>
      </c>
      <c r="G10">
        <f t="shared" si="2"/>
        <v>9.9745566751475931E-2</v>
      </c>
      <c r="I10" s="17">
        <v>5</v>
      </c>
      <c r="J10">
        <f>'raw snags'!B21</f>
        <v>18.7</v>
      </c>
      <c r="K10">
        <f>'raw snags'!D21</f>
        <v>8.7210000000000001</v>
      </c>
      <c r="L10">
        <f t="shared" si="3"/>
        <v>2.746458837584537E-2</v>
      </c>
    </row>
    <row r="11" spans="1:12" x14ac:dyDescent="0.2">
      <c r="A11" s="17">
        <f>'raw CWD'!A13</f>
        <v>6</v>
      </c>
      <c r="B11">
        <f>'raw CWD'!B13</f>
        <v>30</v>
      </c>
      <c r="C11">
        <f>'raw CWD'!C13</f>
        <v>10</v>
      </c>
      <c r="D11">
        <f>'raw CWD'!D13</f>
        <v>1.7</v>
      </c>
      <c r="E11">
        <f t="shared" si="0"/>
        <v>7.0685834705770348E-2</v>
      </c>
      <c r="F11">
        <f t="shared" si="1"/>
        <v>7.8539816339744835E-3</v>
      </c>
      <c r="G11">
        <f t="shared" si="2"/>
        <v>5.7857664703612026E-2</v>
      </c>
      <c r="I11" s="17">
        <v>6</v>
      </c>
      <c r="J11">
        <f>'raw snags'!B22</f>
        <v>89</v>
      </c>
      <c r="K11">
        <f>'raw snags'!D22</f>
        <v>14.535</v>
      </c>
      <c r="L11">
        <f t="shared" si="3"/>
        <v>0.62211388522711875</v>
      </c>
    </row>
    <row r="12" spans="1:12" x14ac:dyDescent="0.2">
      <c r="A12" s="17">
        <f>'raw CWD'!A14</f>
        <v>7</v>
      </c>
      <c r="B12">
        <f>'raw CWD'!B14</f>
        <v>13</v>
      </c>
      <c r="C12">
        <f>'raw CWD'!C14</f>
        <v>6</v>
      </c>
      <c r="D12">
        <f>'raw CWD'!D14</f>
        <v>0.3</v>
      </c>
      <c r="E12">
        <f t="shared" si="0"/>
        <v>1.3273228961416876E-2</v>
      </c>
      <c r="F12">
        <f t="shared" si="1"/>
        <v>2.8274333882308137E-3</v>
      </c>
      <c r="G12">
        <f t="shared" si="2"/>
        <v>2.222676802414779E-3</v>
      </c>
      <c r="I12" s="17">
        <v>7</v>
      </c>
      <c r="J12">
        <f>'raw snags'!B23</f>
        <v>15.4</v>
      </c>
      <c r="K12">
        <f>'raw snags'!D23</f>
        <v>5.8140000000000001</v>
      </c>
      <c r="L12">
        <f t="shared" si="3"/>
        <v>1.8626502843133885E-2</v>
      </c>
    </row>
    <row r="13" spans="1:12" x14ac:dyDescent="0.2">
      <c r="A13" s="17">
        <f>'raw CWD'!A15</f>
        <v>8</v>
      </c>
      <c r="B13">
        <f>'raw CWD'!B15</f>
        <v>40</v>
      </c>
      <c r="C13">
        <f>'raw CWD'!C15</f>
        <v>40</v>
      </c>
      <c r="D13">
        <f>'raw CWD'!D15</f>
        <v>0.7</v>
      </c>
      <c r="E13">
        <f t="shared" si="0"/>
        <v>0.12566370614359174</v>
      </c>
      <c r="F13">
        <f t="shared" si="1"/>
        <v>0.12566370614359174</v>
      </c>
      <c r="G13">
        <f t="shared" si="2"/>
        <v>8.7964594300514218E-2</v>
      </c>
      <c r="I13" s="17">
        <v>8</v>
      </c>
      <c r="J13">
        <f>'raw snags'!B24</f>
        <v>142</v>
      </c>
      <c r="K13">
        <f>'raw snags'!D24</f>
        <v>3</v>
      </c>
      <c r="L13">
        <f t="shared" si="3"/>
        <v>1.5836768566746147</v>
      </c>
    </row>
    <row r="14" spans="1:12" x14ac:dyDescent="0.2">
      <c r="A14" s="17">
        <f>'raw CWD'!A16</f>
        <v>9</v>
      </c>
      <c r="B14">
        <f>'raw CWD'!B16</f>
        <v>11</v>
      </c>
      <c r="C14">
        <f>'raw CWD'!C16</f>
        <v>3</v>
      </c>
      <c r="D14">
        <f>'raw CWD'!D16</f>
        <v>0.65</v>
      </c>
      <c r="E14">
        <f t="shared" si="0"/>
        <v>9.5033177771091243E-3</v>
      </c>
      <c r="F14">
        <f t="shared" si="1"/>
        <v>7.0685834705770342E-4</v>
      </c>
      <c r="G14">
        <f t="shared" si="2"/>
        <v>2.7737645137319877E-3</v>
      </c>
      <c r="I14" s="17">
        <v>9</v>
      </c>
      <c r="J14">
        <f>'raw snags'!B25</f>
        <v>34</v>
      </c>
      <c r="K14">
        <f>'raw snags'!D25</f>
        <v>3</v>
      </c>
      <c r="L14">
        <f t="shared" si="3"/>
        <v>9.0792027688745017E-2</v>
      </c>
    </row>
    <row r="15" spans="1:12" x14ac:dyDescent="0.2">
      <c r="A15" s="17">
        <f>'raw CWD'!A17</f>
        <v>10</v>
      </c>
      <c r="B15">
        <f>'raw CWD'!B17</f>
        <v>30</v>
      </c>
      <c r="C15">
        <f>'raw CWD'!C17</f>
        <v>25</v>
      </c>
      <c r="D15">
        <f>'raw CWD'!D17</f>
        <v>2.8</v>
      </c>
      <c r="E15">
        <f t="shared" si="0"/>
        <v>7.0685834705770348E-2</v>
      </c>
      <c r="F15">
        <f t="shared" si="1"/>
        <v>4.9087385212340517E-2</v>
      </c>
      <c r="G15">
        <f t="shared" si="2"/>
        <v>0.16676621002805816</v>
      </c>
      <c r="I15" s="17">
        <v>10</v>
      </c>
      <c r="J15">
        <f>'raw snags'!B26</f>
        <v>39.200000000000003</v>
      </c>
      <c r="K15">
        <f>'raw snags'!D26</f>
        <v>2</v>
      </c>
      <c r="L15">
        <f t="shared" si="3"/>
        <v>0.12068742338030551</v>
      </c>
    </row>
    <row r="16" spans="1:12" x14ac:dyDescent="0.2">
      <c r="A16" s="17">
        <f>'raw CWD'!A18</f>
        <v>11</v>
      </c>
      <c r="B16">
        <f>'raw CWD'!B18</f>
        <v>50</v>
      </c>
      <c r="C16">
        <f>'raw CWD'!C18</f>
        <v>38</v>
      </c>
      <c r="D16">
        <f>'raw CWD'!D18</f>
        <v>2.4</v>
      </c>
      <c r="E16">
        <f t="shared" si="0"/>
        <v>0.19634954084936207</v>
      </c>
      <c r="F16">
        <f t="shared" si="1"/>
        <v>0.11341149479459152</v>
      </c>
      <c r="G16">
        <f t="shared" si="2"/>
        <v>0.36718934935157499</v>
      </c>
      <c r="I16" s="17">
        <v>11</v>
      </c>
      <c r="J16">
        <f>'raw snags'!B27</f>
        <v>75</v>
      </c>
      <c r="K16">
        <f>'raw snags'!D27</f>
        <v>1.5</v>
      </c>
      <c r="L16">
        <f t="shared" si="3"/>
        <v>0.44178646691106471</v>
      </c>
    </row>
    <row r="17" spans="1:12" x14ac:dyDescent="0.2">
      <c r="A17" s="17">
        <f>'raw CWD'!A19</f>
        <v>12</v>
      </c>
      <c r="B17">
        <f>'raw CWD'!B19</f>
        <v>13</v>
      </c>
      <c r="C17">
        <f>'raw CWD'!C19</f>
        <v>10</v>
      </c>
      <c r="D17">
        <f>'raw CWD'!D19</f>
        <v>2.2999999999999998</v>
      </c>
      <c r="E17">
        <f t="shared" si="0"/>
        <v>1.3273228961416876E-2</v>
      </c>
      <c r="F17">
        <f t="shared" si="1"/>
        <v>7.8539816339744835E-3</v>
      </c>
      <c r="G17">
        <f t="shared" si="2"/>
        <v>2.4025329818327945E-2</v>
      </c>
      <c r="I17" s="17">
        <v>12</v>
      </c>
      <c r="J17">
        <f>'raw snags'!B28</f>
        <v>59</v>
      </c>
      <c r="K17">
        <f>'raw snags'!D28</f>
        <v>2.5</v>
      </c>
      <c r="L17">
        <f t="shared" si="3"/>
        <v>0.27339710067865175</v>
      </c>
    </row>
    <row r="18" spans="1:12" x14ac:dyDescent="0.2">
      <c r="A18" s="17">
        <f>'raw CWD'!A20</f>
        <v>13</v>
      </c>
      <c r="B18">
        <f>'raw CWD'!B20</f>
        <v>40</v>
      </c>
      <c r="C18">
        <f>'raw CWD'!C20</f>
        <v>30</v>
      </c>
      <c r="D18">
        <f>'raw CWD'!D20</f>
        <v>7</v>
      </c>
      <c r="E18">
        <f t="shared" si="0"/>
        <v>0.12566370614359174</v>
      </c>
      <c r="F18">
        <f t="shared" si="1"/>
        <v>7.0685834705770348E-2</v>
      </c>
      <c r="G18">
        <f t="shared" si="2"/>
        <v>0.67806041439979703</v>
      </c>
      <c r="I18" s="17">
        <v>13</v>
      </c>
      <c r="J18">
        <f>'raw snags'!B29</f>
        <v>112.7</v>
      </c>
      <c r="K18">
        <f>'raw snags'!D29</f>
        <v>3</v>
      </c>
      <c r="L18">
        <f t="shared" si="3"/>
        <v>0.99755698387783764</v>
      </c>
    </row>
    <row r="19" spans="1:12" x14ac:dyDescent="0.2">
      <c r="A19" s="17">
        <f>'raw CWD'!A21</f>
        <v>14</v>
      </c>
      <c r="B19">
        <f>'raw CWD'!B21</f>
        <v>60</v>
      </c>
      <c r="C19">
        <f>'raw CWD'!C21</f>
        <v>30</v>
      </c>
      <c r="D19">
        <f>'raw CWD'!D21</f>
        <v>2.14</v>
      </c>
      <c r="E19">
        <f t="shared" si="0"/>
        <v>0.28274333882308139</v>
      </c>
      <c r="F19">
        <f t="shared" si="1"/>
        <v>7.0685834705770348E-2</v>
      </c>
      <c r="G19">
        <f t="shared" si="2"/>
        <v>0.35295793463081321</v>
      </c>
      <c r="I19" s="17">
        <v>14</v>
      </c>
      <c r="J19">
        <f>'raw snags'!B30</f>
        <v>18</v>
      </c>
      <c r="K19">
        <f>'raw snags'!D30</f>
        <v>1.5</v>
      </c>
      <c r="L19">
        <f t="shared" si="3"/>
        <v>2.5446900494077322E-2</v>
      </c>
    </row>
    <row r="20" spans="1:12" x14ac:dyDescent="0.2">
      <c r="A20" s="17">
        <f>'raw CWD'!A22</f>
        <v>15</v>
      </c>
      <c r="B20">
        <f>'raw CWD'!B22</f>
        <v>45</v>
      </c>
      <c r="C20">
        <f>'raw CWD'!C22</f>
        <v>25</v>
      </c>
      <c r="D20">
        <f>'raw CWD'!D22</f>
        <v>3</v>
      </c>
      <c r="E20">
        <f t="shared" si="0"/>
        <v>0.15904312808798327</v>
      </c>
      <c r="F20">
        <f t="shared" si="1"/>
        <v>4.9087385212340517E-2</v>
      </c>
      <c r="G20">
        <f t="shared" si="2"/>
        <v>0.29648780668253671</v>
      </c>
      <c r="I20" s="17">
        <v>15</v>
      </c>
      <c r="J20">
        <f>'raw snags'!B31</f>
        <v>70</v>
      </c>
      <c r="K20">
        <f>'raw snags'!D31</f>
        <v>2</v>
      </c>
      <c r="L20">
        <f t="shared" si="3"/>
        <v>0.38484510006474965</v>
      </c>
    </row>
    <row r="21" spans="1:12" x14ac:dyDescent="0.2">
      <c r="A21" s="17">
        <f>'raw CWD'!A23</f>
        <v>16</v>
      </c>
      <c r="B21">
        <f>'raw CWD'!B23</f>
        <v>12</v>
      </c>
      <c r="C21">
        <f>'raw CWD'!C23</f>
        <v>9</v>
      </c>
      <c r="D21">
        <f>'raw CWD'!D23</f>
        <v>1.8</v>
      </c>
      <c r="E21">
        <f t="shared" si="0"/>
        <v>1.1309733552923255E-2</v>
      </c>
      <c r="F21">
        <f t="shared" si="1"/>
        <v>6.3617251235193305E-3</v>
      </c>
      <c r="G21">
        <f t="shared" si="2"/>
        <v>1.5692255304681015E-2</v>
      </c>
      <c r="I21" s="17">
        <v>16</v>
      </c>
      <c r="J21">
        <f>'raw snags'!B32</f>
        <v>146.69999999999999</v>
      </c>
      <c r="K21">
        <f>'raw snags'!D32</f>
        <v>8</v>
      </c>
      <c r="L21">
        <f t="shared" ref="L21:L31" si="4">((PI()*(J21/2)^2)/10000)</f>
        <v>1.6902467480678507</v>
      </c>
    </row>
    <row r="22" spans="1:12" x14ac:dyDescent="0.2">
      <c r="A22" s="17">
        <f>'raw CWD'!A24</f>
        <v>17</v>
      </c>
      <c r="B22">
        <f>'raw CWD'!B24</f>
        <v>80</v>
      </c>
      <c r="C22">
        <f>'raw CWD'!C24</f>
        <v>70</v>
      </c>
      <c r="D22">
        <f>'raw CWD'!D24</f>
        <v>2.73</v>
      </c>
      <c r="E22">
        <f t="shared" si="0"/>
        <v>0.50265482457436694</v>
      </c>
      <c r="F22">
        <f t="shared" si="1"/>
        <v>0.38484510006474965</v>
      </c>
      <c r="G22">
        <f t="shared" si="2"/>
        <v>1.2078638354889357</v>
      </c>
      <c r="I22" s="17">
        <v>17</v>
      </c>
      <c r="J22">
        <f>'raw snags'!B33</f>
        <v>52</v>
      </c>
      <c r="K22">
        <f>'raw snags'!D33</f>
        <v>1.5</v>
      </c>
      <c r="L22">
        <f t="shared" si="4"/>
        <v>0.21237166338267002</v>
      </c>
    </row>
    <row r="23" spans="1:12" x14ac:dyDescent="0.2">
      <c r="A23" s="17">
        <f>'raw CWD'!A25</f>
        <v>18</v>
      </c>
      <c r="B23">
        <f>'raw CWD'!B25</f>
        <v>42</v>
      </c>
      <c r="C23">
        <f>'raw CWD'!C25</f>
        <v>35</v>
      </c>
      <c r="D23">
        <f>'raw CWD'!D25</f>
        <v>6.63</v>
      </c>
      <c r="E23">
        <f t="shared" si="0"/>
        <v>0.13854423602330987</v>
      </c>
      <c r="F23">
        <f t="shared" si="1"/>
        <v>9.6211275016187411E-2</v>
      </c>
      <c r="G23">
        <f t="shared" si="2"/>
        <v>0.77396198074021794</v>
      </c>
      <c r="I23" s="17">
        <v>18</v>
      </c>
      <c r="J23">
        <f>'raw snags'!B34</f>
        <v>0</v>
      </c>
      <c r="K23">
        <f>'raw snags'!D34</f>
        <v>0</v>
      </c>
      <c r="L23">
        <f t="shared" si="4"/>
        <v>0</v>
      </c>
    </row>
    <row r="24" spans="1:12" x14ac:dyDescent="0.2">
      <c r="A24" s="17">
        <f>'raw CWD'!A26</f>
        <v>19</v>
      </c>
      <c r="B24">
        <f>'raw CWD'!B26</f>
        <v>20</v>
      </c>
      <c r="C24">
        <f>'raw CWD'!C26</f>
        <v>12</v>
      </c>
      <c r="D24">
        <f>'raw CWD'!D26</f>
        <v>2.6</v>
      </c>
      <c r="E24">
        <f t="shared" si="0"/>
        <v>3.1415926535897934E-2</v>
      </c>
      <c r="F24">
        <f t="shared" si="1"/>
        <v>1.1309733552923255E-2</v>
      </c>
      <c r="G24">
        <f t="shared" si="2"/>
        <v>5.3365187208978621E-2</v>
      </c>
      <c r="I24" s="17">
        <v>19</v>
      </c>
      <c r="J24">
        <f>'raw snags'!B35</f>
        <v>0</v>
      </c>
      <c r="K24">
        <f>'raw snags'!D35</f>
        <v>0</v>
      </c>
      <c r="L24">
        <f t="shared" si="4"/>
        <v>0</v>
      </c>
    </row>
    <row r="25" spans="1:12" x14ac:dyDescent="0.2">
      <c r="A25" s="17">
        <f>'raw CWD'!A27</f>
        <v>20</v>
      </c>
      <c r="B25">
        <f>'raw CWD'!B27</f>
        <v>20</v>
      </c>
      <c r="C25">
        <f>'raw CWD'!C27</f>
        <v>1</v>
      </c>
      <c r="D25">
        <f>'raw CWD'!D27</f>
        <v>2.4</v>
      </c>
      <c r="E25">
        <f t="shared" si="0"/>
        <v>3.1415926535897934E-2</v>
      </c>
      <c r="F25">
        <f t="shared" si="1"/>
        <v>7.8539816339744827E-5</v>
      </c>
      <c r="G25">
        <f t="shared" si="2"/>
        <v>2.645221014322606E-2</v>
      </c>
      <c r="I25" s="17">
        <v>20</v>
      </c>
      <c r="J25">
        <f>'raw snags'!B36</f>
        <v>0</v>
      </c>
      <c r="K25">
        <f>'raw snags'!D36</f>
        <v>0</v>
      </c>
      <c r="L25">
        <f t="shared" si="4"/>
        <v>0</v>
      </c>
    </row>
    <row r="26" spans="1:12" x14ac:dyDescent="0.2">
      <c r="A26" s="17">
        <f>'raw CWD'!A28</f>
        <v>21</v>
      </c>
      <c r="B26">
        <f>'raw CWD'!B28</f>
        <v>10</v>
      </c>
      <c r="C26">
        <f>'raw CWD'!C28</f>
        <v>9</v>
      </c>
      <c r="D26">
        <f>'raw CWD'!D28</f>
        <v>0.9</v>
      </c>
      <c r="E26">
        <f t="shared" si="0"/>
        <v>7.8539816339744835E-3</v>
      </c>
      <c r="F26">
        <f t="shared" si="1"/>
        <v>6.3617251235193305E-3</v>
      </c>
      <c r="G26">
        <f t="shared" si="2"/>
        <v>6.3852870684212547E-3</v>
      </c>
      <c r="I26" s="17">
        <v>21</v>
      </c>
      <c r="J26">
        <f>'raw snags'!B37</f>
        <v>0</v>
      </c>
      <c r="K26">
        <f>'raw snags'!D37</f>
        <v>0</v>
      </c>
      <c r="L26">
        <f t="shared" si="4"/>
        <v>0</v>
      </c>
    </row>
    <row r="27" spans="1:12" x14ac:dyDescent="0.2">
      <c r="A27" s="17">
        <f>'raw CWD'!A29</f>
        <v>22</v>
      </c>
      <c r="B27">
        <f>'raw CWD'!B29</f>
        <v>25</v>
      </c>
      <c r="C27">
        <f>'raw CWD'!C29</f>
        <v>15</v>
      </c>
      <c r="D27">
        <f>'raw CWD'!D29</f>
        <v>1</v>
      </c>
      <c r="E27">
        <f t="shared" si="0"/>
        <v>4.9087385212340517E-2</v>
      </c>
      <c r="F27">
        <f t="shared" si="1"/>
        <v>1.7671458676442587E-2</v>
      </c>
      <c r="G27">
        <f t="shared" si="2"/>
        <v>3.2070425005395801E-2</v>
      </c>
      <c r="I27" s="17">
        <v>22</v>
      </c>
      <c r="J27">
        <f>'raw snags'!B38</f>
        <v>0</v>
      </c>
      <c r="K27">
        <f>'raw snags'!D38</f>
        <v>0</v>
      </c>
      <c r="L27">
        <f t="shared" si="4"/>
        <v>0</v>
      </c>
    </row>
    <row r="28" spans="1:12" x14ac:dyDescent="0.2">
      <c r="A28" s="17">
        <f>'raw CWD'!A30</f>
        <v>23</v>
      </c>
      <c r="B28">
        <f>'raw CWD'!B30</f>
        <v>40</v>
      </c>
      <c r="C28">
        <f>'raw CWD'!C30</f>
        <v>22</v>
      </c>
      <c r="D28">
        <f>'raw CWD'!D30</f>
        <v>1.8</v>
      </c>
      <c r="E28">
        <f t="shared" si="0"/>
        <v>0.12566370614359174</v>
      </c>
      <c r="F28">
        <f t="shared" si="1"/>
        <v>3.8013271108436497E-2</v>
      </c>
      <c r="G28">
        <f t="shared" si="2"/>
        <v>0.1396752093786022</v>
      </c>
      <c r="I28" s="17">
        <v>23</v>
      </c>
      <c r="J28">
        <f>'raw snags'!B39</f>
        <v>0</v>
      </c>
      <c r="K28">
        <f>'raw snags'!D39</f>
        <v>0</v>
      </c>
      <c r="L28">
        <f t="shared" si="4"/>
        <v>0</v>
      </c>
    </row>
    <row r="29" spans="1:12" x14ac:dyDescent="0.2">
      <c r="A29" s="17">
        <f>'raw CWD'!A31</f>
        <v>24</v>
      </c>
      <c r="B29">
        <f>'raw CWD'!B31</f>
        <v>35</v>
      </c>
      <c r="C29">
        <f>'raw CWD'!C31</f>
        <v>30</v>
      </c>
      <c r="D29">
        <f>'raw CWD'!D31</f>
        <v>1</v>
      </c>
      <c r="E29">
        <f t="shared" si="0"/>
        <v>9.6211275016187411E-2</v>
      </c>
      <c r="F29">
        <f t="shared" si="1"/>
        <v>7.0685834705770348E-2</v>
      </c>
      <c r="G29">
        <f t="shared" si="2"/>
        <v>8.3121305626229949E-2</v>
      </c>
      <c r="I29" s="17">
        <v>24</v>
      </c>
      <c r="J29">
        <f>'raw snags'!B40</f>
        <v>0</v>
      </c>
      <c r="K29">
        <f>'raw snags'!D40</f>
        <v>0</v>
      </c>
      <c r="L29">
        <f t="shared" si="4"/>
        <v>0</v>
      </c>
    </row>
    <row r="30" spans="1:12" x14ac:dyDescent="0.2">
      <c r="A30" s="17">
        <f>'raw CWD'!A32</f>
        <v>25</v>
      </c>
      <c r="B30">
        <f>'raw CWD'!B32</f>
        <v>15</v>
      </c>
      <c r="C30">
        <f>'raw CWD'!C32</f>
        <v>8</v>
      </c>
      <c r="D30">
        <f>'raw CWD'!D32</f>
        <v>2.4</v>
      </c>
      <c r="E30">
        <f t="shared" si="0"/>
        <v>1.7671458676442587E-2</v>
      </c>
      <c r="F30">
        <f t="shared" si="1"/>
        <v>5.0265482457436689E-3</v>
      </c>
      <c r="G30">
        <f t="shared" si="2"/>
        <v>2.5698227906364512E-2</v>
      </c>
      <c r="I30" s="17">
        <v>25</v>
      </c>
      <c r="J30">
        <f>'raw snags'!B41</f>
        <v>0</v>
      </c>
      <c r="K30">
        <f>'raw snags'!D41</f>
        <v>0</v>
      </c>
      <c r="L30">
        <f t="shared" si="4"/>
        <v>0</v>
      </c>
    </row>
    <row r="31" spans="1:12" x14ac:dyDescent="0.2">
      <c r="A31" s="17">
        <f>'raw CWD'!A33</f>
        <v>26</v>
      </c>
      <c r="B31">
        <f>'raw CWD'!B33</f>
        <v>40</v>
      </c>
      <c r="C31">
        <f>'raw CWD'!C33</f>
        <v>1</v>
      </c>
      <c r="D31">
        <f>'raw CWD'!D33</f>
        <v>8.8000000000000007</v>
      </c>
      <c r="E31">
        <f t="shared" si="0"/>
        <v>0.12566370614359174</v>
      </c>
      <c r="F31">
        <f t="shared" si="1"/>
        <v>7.8539816339744827E-5</v>
      </c>
      <c r="G31">
        <f t="shared" si="2"/>
        <v>0.37805925993299572</v>
      </c>
      <c r="I31" s="17">
        <v>26</v>
      </c>
      <c r="J31">
        <f>'raw snags'!B42</f>
        <v>0</v>
      </c>
      <c r="K31">
        <f>'raw snags'!D42</f>
        <v>0</v>
      </c>
      <c r="L31">
        <f t="shared" si="4"/>
        <v>0</v>
      </c>
    </row>
    <row r="32" spans="1:12" x14ac:dyDescent="0.2">
      <c r="A32" s="17">
        <f>'raw CWD'!A34</f>
        <v>27</v>
      </c>
      <c r="B32">
        <f>'raw CWD'!B34</f>
        <v>170</v>
      </c>
      <c r="C32">
        <f>'raw CWD'!C34</f>
        <v>70</v>
      </c>
      <c r="D32">
        <f>'raw CWD'!D34</f>
        <v>1.1000000000000001</v>
      </c>
      <c r="E32">
        <f t="shared" si="0"/>
        <v>2.2698006922186256</v>
      </c>
      <c r="F32">
        <f t="shared" si="1"/>
        <v>0.38484510006474965</v>
      </c>
      <c r="G32">
        <f t="shared" si="2"/>
        <v>1.3160655224663242</v>
      </c>
      <c r="I32" s="17">
        <v>27</v>
      </c>
      <c r="J32">
        <f>'raw snags'!B43</f>
        <v>0</v>
      </c>
      <c r="K32">
        <f>'raw snags'!D43</f>
        <v>0</v>
      </c>
      <c r="L32">
        <f t="shared" ref="L32:L63" si="5">((PI()*(J32/2)^2)/10000)</f>
        <v>0</v>
      </c>
    </row>
    <row r="33" spans="1:12" x14ac:dyDescent="0.2">
      <c r="A33" s="17">
        <f>'raw CWD'!A35</f>
        <v>28</v>
      </c>
      <c r="B33">
        <f>'raw CWD'!B35</f>
        <v>15</v>
      </c>
      <c r="C33">
        <f>'raw CWD'!C35</f>
        <v>10</v>
      </c>
      <c r="D33">
        <f>'raw CWD'!D35</f>
        <v>1.8</v>
      </c>
      <c r="E33">
        <f t="shared" si="0"/>
        <v>1.7671458676442587E-2</v>
      </c>
      <c r="F33">
        <f t="shared" si="1"/>
        <v>7.8539816339744835E-3</v>
      </c>
      <c r="G33">
        <f t="shared" si="2"/>
        <v>2.2383847656827282E-2</v>
      </c>
      <c r="I33" s="17">
        <v>28</v>
      </c>
      <c r="J33">
        <f>'raw snags'!B44</f>
        <v>0</v>
      </c>
      <c r="K33">
        <f>'raw snags'!D44</f>
        <v>0</v>
      </c>
      <c r="L33">
        <f t="shared" si="5"/>
        <v>0</v>
      </c>
    </row>
    <row r="34" spans="1:12" x14ac:dyDescent="0.2">
      <c r="A34" s="17">
        <f>'raw CWD'!A36</f>
        <v>29</v>
      </c>
      <c r="B34">
        <f>'raw CWD'!B36</f>
        <v>20</v>
      </c>
      <c r="C34">
        <f>'raw CWD'!C36</f>
        <v>12</v>
      </c>
      <c r="D34">
        <f>'raw CWD'!D36</f>
        <v>2.9</v>
      </c>
      <c r="E34">
        <f t="shared" si="0"/>
        <v>3.1415926535897934E-2</v>
      </c>
      <c r="F34">
        <f t="shared" si="1"/>
        <v>1.1309733552923255E-2</v>
      </c>
      <c r="G34">
        <f t="shared" si="2"/>
        <v>5.9522708810014612E-2</v>
      </c>
      <c r="I34" s="17">
        <v>29</v>
      </c>
      <c r="J34">
        <f>'raw snags'!B45</f>
        <v>0</v>
      </c>
      <c r="K34">
        <f>'raw snags'!D45</f>
        <v>0</v>
      </c>
      <c r="L34">
        <f t="shared" si="5"/>
        <v>0</v>
      </c>
    </row>
    <row r="35" spans="1:12" x14ac:dyDescent="0.2">
      <c r="A35" s="17">
        <v>30</v>
      </c>
      <c r="B35">
        <f>'raw CWD'!B37</f>
        <v>22</v>
      </c>
      <c r="C35">
        <f>'raw CWD'!C37</f>
        <v>20</v>
      </c>
      <c r="D35">
        <f>'raw CWD'!D37</f>
        <v>1.1000000000000001</v>
      </c>
      <c r="E35">
        <f t="shared" ref="E35:E44" si="6">((PI()*(B35/2)^2)/10000)</f>
        <v>3.8013271108436497E-2</v>
      </c>
      <c r="F35">
        <f t="shared" ref="F35:F44" si="7">((PI()*(C35/2)^2)/10000)</f>
        <v>3.1415926535897934E-2</v>
      </c>
      <c r="G35">
        <f t="shared" ref="G35:G44" si="8">D35*(E35+F35+SQRT(E35*F35))/3</f>
        <v>3.8128462839068129E-2</v>
      </c>
      <c r="I35" s="17">
        <v>30</v>
      </c>
      <c r="J35">
        <f>'raw snags'!B46</f>
        <v>0</v>
      </c>
      <c r="K35">
        <f>'raw snags'!D46</f>
        <v>0</v>
      </c>
      <c r="L35">
        <f t="shared" si="5"/>
        <v>0</v>
      </c>
    </row>
    <row r="36" spans="1:12" x14ac:dyDescent="0.2">
      <c r="A36" s="17">
        <v>31</v>
      </c>
      <c r="B36">
        <f>'raw CWD'!B38</f>
        <v>15</v>
      </c>
      <c r="C36">
        <f>'raw CWD'!C38</f>
        <v>7</v>
      </c>
      <c r="D36">
        <f>'raw CWD'!D38</f>
        <v>2</v>
      </c>
      <c r="E36">
        <f t="shared" si="6"/>
        <v>1.7671458676442587E-2</v>
      </c>
      <c r="F36">
        <f t="shared" si="7"/>
        <v>3.8484510006474965E-3</v>
      </c>
      <c r="G36">
        <f t="shared" si="8"/>
        <v>1.9844393595175525E-2</v>
      </c>
      <c r="I36" s="17">
        <v>31</v>
      </c>
      <c r="J36">
        <f>'raw snags'!B47</f>
        <v>0</v>
      </c>
      <c r="K36">
        <f>'raw snags'!D47</f>
        <v>0</v>
      </c>
      <c r="L36">
        <f t="shared" si="5"/>
        <v>0</v>
      </c>
    </row>
    <row r="37" spans="1:12" x14ac:dyDescent="0.2">
      <c r="A37" s="17">
        <v>32</v>
      </c>
      <c r="B37">
        <f>'raw CWD'!B39</f>
        <v>15</v>
      </c>
      <c r="C37">
        <f>'raw CWD'!C39</f>
        <v>1</v>
      </c>
      <c r="D37">
        <f>'raw CWD'!D39</f>
        <v>4.8</v>
      </c>
      <c r="E37">
        <f t="shared" si="6"/>
        <v>1.7671458676442587E-2</v>
      </c>
      <c r="F37">
        <f t="shared" si="7"/>
        <v>7.8539816339744827E-5</v>
      </c>
      <c r="G37">
        <f t="shared" si="8"/>
        <v>3.0284953180605603E-2</v>
      </c>
      <c r="I37" s="17">
        <v>32</v>
      </c>
      <c r="J37">
        <f>'raw snags'!B48</f>
        <v>0</v>
      </c>
      <c r="K37">
        <f>'raw snags'!D48</f>
        <v>0</v>
      </c>
      <c r="L37">
        <f t="shared" si="5"/>
        <v>0</v>
      </c>
    </row>
    <row r="38" spans="1:12" x14ac:dyDescent="0.2">
      <c r="A38" s="17">
        <v>33</v>
      </c>
      <c r="B38">
        <f>'raw CWD'!B40</f>
        <v>30</v>
      </c>
      <c r="C38">
        <f>'raw CWD'!C40</f>
        <v>28</v>
      </c>
      <c r="D38">
        <f>'raw CWD'!D40</f>
        <v>0.4</v>
      </c>
      <c r="E38">
        <f t="shared" si="6"/>
        <v>7.0685834705770348E-2</v>
      </c>
      <c r="F38">
        <f t="shared" si="7"/>
        <v>6.1575216010359944E-2</v>
      </c>
      <c r="G38">
        <f t="shared" si="8"/>
        <v>2.6431266192202128E-2</v>
      </c>
      <c r="I38" s="17">
        <v>33</v>
      </c>
      <c r="J38">
        <f>'raw snags'!B49</f>
        <v>0</v>
      </c>
      <c r="K38">
        <f>'raw snags'!D49</f>
        <v>0</v>
      </c>
      <c r="L38">
        <f t="shared" si="5"/>
        <v>0</v>
      </c>
    </row>
    <row r="39" spans="1:12" x14ac:dyDescent="0.2">
      <c r="A39" s="17">
        <v>34</v>
      </c>
      <c r="B39">
        <f>'raw CWD'!B41</f>
        <v>21</v>
      </c>
      <c r="C39">
        <f>'raw CWD'!C41</f>
        <v>17</v>
      </c>
      <c r="D39">
        <f>'raw CWD'!D41</f>
        <v>4.4000000000000004</v>
      </c>
      <c r="E39">
        <f t="shared" si="6"/>
        <v>3.4636059005827467E-2</v>
      </c>
      <c r="F39">
        <f t="shared" si="7"/>
        <v>2.2698006922186254E-2</v>
      </c>
      <c r="G39">
        <f t="shared" si="8"/>
        <v>0.12521341119657722</v>
      </c>
      <c r="I39" s="17">
        <v>34</v>
      </c>
      <c r="J39">
        <f>'raw snags'!B50</f>
        <v>0</v>
      </c>
      <c r="K39">
        <f>'raw snags'!D50</f>
        <v>0</v>
      </c>
      <c r="L39">
        <f t="shared" si="5"/>
        <v>0</v>
      </c>
    </row>
    <row r="40" spans="1:12" x14ac:dyDescent="0.2">
      <c r="A40" s="17">
        <v>35</v>
      </c>
      <c r="B40">
        <f>'raw CWD'!B42</f>
        <v>50</v>
      </c>
      <c r="C40">
        <f>'raw CWD'!C42</f>
        <v>44</v>
      </c>
      <c r="D40">
        <f>'raw CWD'!D42</f>
        <v>10.1</v>
      </c>
      <c r="E40">
        <f t="shared" si="6"/>
        <v>0.19634954084936207</v>
      </c>
      <c r="F40">
        <f t="shared" si="7"/>
        <v>0.15205308443374599</v>
      </c>
      <c r="G40">
        <f t="shared" si="8"/>
        <v>1.7546737448095071</v>
      </c>
      <c r="I40" s="17">
        <v>35</v>
      </c>
      <c r="J40">
        <f>'raw snags'!B51</f>
        <v>0</v>
      </c>
      <c r="K40">
        <f>'raw snags'!D51</f>
        <v>0</v>
      </c>
      <c r="L40">
        <f t="shared" si="5"/>
        <v>0</v>
      </c>
    </row>
    <row r="41" spans="1:12" x14ac:dyDescent="0.2">
      <c r="A41" s="17">
        <v>36</v>
      </c>
      <c r="B41">
        <f>'raw CWD'!B43</f>
        <v>25</v>
      </c>
      <c r="C41">
        <f>'raw CWD'!C43</f>
        <v>1</v>
      </c>
      <c r="D41">
        <f>'raw CWD'!D43</f>
        <v>8.4</v>
      </c>
      <c r="E41">
        <f t="shared" si="6"/>
        <v>4.9087385212340517E-2</v>
      </c>
      <c r="F41">
        <f t="shared" si="7"/>
        <v>7.8539816339744827E-5</v>
      </c>
      <c r="G41">
        <f t="shared" si="8"/>
        <v>0.1431623772240869</v>
      </c>
      <c r="I41" s="17">
        <v>36</v>
      </c>
      <c r="J41">
        <f>'raw snags'!B52</f>
        <v>0</v>
      </c>
      <c r="K41">
        <f>'raw snags'!D52</f>
        <v>0</v>
      </c>
      <c r="L41">
        <f t="shared" si="5"/>
        <v>0</v>
      </c>
    </row>
    <row r="42" spans="1:12" x14ac:dyDescent="0.2">
      <c r="A42" s="17">
        <v>37</v>
      </c>
      <c r="B42">
        <f>'raw CWD'!B44</f>
        <v>20</v>
      </c>
      <c r="C42">
        <f>'raw CWD'!C44</f>
        <v>20</v>
      </c>
      <c r="D42">
        <f>'raw CWD'!D44</f>
        <v>1.6</v>
      </c>
      <c r="E42">
        <f t="shared" si="6"/>
        <v>3.1415926535897934E-2</v>
      </c>
      <c r="F42">
        <f t="shared" si="7"/>
        <v>3.1415926535897934E-2</v>
      </c>
      <c r="G42">
        <f t="shared" si="8"/>
        <v>5.02654824574367E-2</v>
      </c>
      <c r="I42" s="17">
        <v>37</v>
      </c>
      <c r="J42">
        <f>'raw snags'!B53</f>
        <v>0</v>
      </c>
      <c r="K42">
        <f>'raw snags'!D53</f>
        <v>0</v>
      </c>
      <c r="L42">
        <f t="shared" si="5"/>
        <v>0</v>
      </c>
    </row>
    <row r="43" spans="1:12" x14ac:dyDescent="0.2">
      <c r="A43" s="17">
        <v>38</v>
      </c>
      <c r="B43">
        <f>'raw CWD'!B45</f>
        <v>50</v>
      </c>
      <c r="C43">
        <f>'raw CWD'!C45</f>
        <v>40</v>
      </c>
      <c r="D43">
        <f>'raw CWD'!D45</f>
        <v>1</v>
      </c>
      <c r="E43">
        <f t="shared" si="6"/>
        <v>0.19634954084936207</v>
      </c>
      <c r="F43">
        <f t="shared" si="7"/>
        <v>0.12566370614359174</v>
      </c>
      <c r="G43">
        <f t="shared" si="8"/>
        <v>0.15969762655748115</v>
      </c>
      <c r="I43" s="17">
        <v>38</v>
      </c>
      <c r="J43">
        <f>'raw snags'!B54</f>
        <v>0</v>
      </c>
      <c r="K43">
        <f>'raw snags'!D54</f>
        <v>0</v>
      </c>
      <c r="L43">
        <f t="shared" si="5"/>
        <v>0</v>
      </c>
    </row>
    <row r="44" spans="1:12" x14ac:dyDescent="0.2">
      <c r="A44" s="17">
        <v>39</v>
      </c>
      <c r="B44">
        <f>'raw CWD'!B46</f>
        <v>120</v>
      </c>
      <c r="C44">
        <f>'raw CWD'!C46</f>
        <v>30</v>
      </c>
      <c r="D44">
        <f>'raw CWD'!D46</f>
        <v>1.1000000000000001</v>
      </c>
      <c r="E44">
        <f t="shared" si="6"/>
        <v>1.1309733552923256</v>
      </c>
      <c r="F44">
        <f t="shared" si="7"/>
        <v>7.0685834705770348E-2</v>
      </c>
      <c r="G44">
        <f t="shared" si="8"/>
        <v>0.54428092723443167</v>
      </c>
      <c r="I44" s="17">
        <v>39</v>
      </c>
      <c r="J44">
        <f>'raw snags'!B55</f>
        <v>0</v>
      </c>
      <c r="K44">
        <f>'raw snags'!D55</f>
        <v>0</v>
      </c>
      <c r="L44">
        <f t="shared" si="5"/>
        <v>0</v>
      </c>
    </row>
    <row r="45" spans="1:12" x14ac:dyDescent="0.2">
      <c r="A45" s="17">
        <v>40</v>
      </c>
      <c r="B45">
        <f>'raw CWD'!B47</f>
        <v>16</v>
      </c>
      <c r="C45">
        <f>'raw CWD'!C47</f>
        <v>8</v>
      </c>
      <c r="D45">
        <f>'raw CWD'!D47</f>
        <v>4</v>
      </c>
      <c r="E45">
        <f t="shared" ref="E45:E65" si="9">((PI()*(B45/2)^2)/10000)</f>
        <v>2.0106192982974676E-2</v>
      </c>
      <c r="F45">
        <f t="shared" ref="F45:F65" si="10">((PI()*(C45/2)^2)/10000)</f>
        <v>5.0265482457436689E-3</v>
      </c>
      <c r="G45">
        <f t="shared" ref="G45:G65" si="11">D45*(E45+F45+SQRT(E45*F45))/3</f>
        <v>4.6914450293607579E-2</v>
      </c>
      <c r="I45" s="17">
        <v>40</v>
      </c>
      <c r="J45">
        <f>'raw snags'!B56</f>
        <v>0</v>
      </c>
      <c r="K45">
        <f>'raw snags'!D56</f>
        <v>0</v>
      </c>
      <c r="L45">
        <f t="shared" si="5"/>
        <v>0</v>
      </c>
    </row>
    <row r="46" spans="1:12" x14ac:dyDescent="0.2">
      <c r="A46" s="17">
        <v>41</v>
      </c>
      <c r="B46">
        <f>'raw CWD'!B48</f>
        <v>12</v>
      </c>
      <c r="C46">
        <f>'raw CWD'!C48</f>
        <v>8</v>
      </c>
      <c r="D46">
        <f>'raw CWD'!D48</f>
        <v>1.4</v>
      </c>
      <c r="E46">
        <f t="shared" si="9"/>
        <v>1.1309733552923255E-2</v>
      </c>
      <c r="F46">
        <f t="shared" si="10"/>
        <v>5.0265482457436689E-3</v>
      </c>
      <c r="G46">
        <f t="shared" si="11"/>
        <v>1.1142181944731801E-2</v>
      </c>
      <c r="I46" s="17">
        <v>41</v>
      </c>
      <c r="J46">
        <f>'raw snags'!B57</f>
        <v>0</v>
      </c>
      <c r="K46">
        <f>'raw snags'!D57</f>
        <v>0</v>
      </c>
      <c r="L46">
        <f t="shared" si="5"/>
        <v>0</v>
      </c>
    </row>
    <row r="47" spans="1:12" x14ac:dyDescent="0.2">
      <c r="A47" s="17">
        <v>42</v>
      </c>
      <c r="B47">
        <f>'raw CWD'!B49</f>
        <v>14.5</v>
      </c>
      <c r="C47">
        <f>'raw CWD'!C49</f>
        <v>14</v>
      </c>
      <c r="D47">
        <f>'raw CWD'!D49</f>
        <v>1.5</v>
      </c>
      <c r="E47">
        <f t="shared" si="9"/>
        <v>1.6512996385431349E-2</v>
      </c>
      <c r="F47">
        <f t="shared" si="10"/>
        <v>1.5393804002589986E-2</v>
      </c>
      <c r="G47">
        <f t="shared" si="11"/>
        <v>2.3925191552494771E-2</v>
      </c>
      <c r="I47" s="17">
        <v>42</v>
      </c>
      <c r="J47">
        <f>'raw snags'!B58</f>
        <v>0</v>
      </c>
      <c r="K47">
        <f>'raw snags'!D58</f>
        <v>0</v>
      </c>
      <c r="L47">
        <f t="shared" si="5"/>
        <v>0</v>
      </c>
    </row>
    <row r="48" spans="1:12" x14ac:dyDescent="0.2">
      <c r="A48" s="17">
        <v>43</v>
      </c>
      <c r="B48">
        <f>'raw CWD'!B50</f>
        <v>48</v>
      </c>
      <c r="C48">
        <f>'raw CWD'!C50</f>
        <v>23</v>
      </c>
      <c r="D48">
        <f>'raw CWD'!D50</f>
        <v>2.64</v>
      </c>
      <c r="E48">
        <f t="shared" si="9"/>
        <v>0.18095573684677208</v>
      </c>
      <c r="F48">
        <f t="shared" si="10"/>
        <v>4.154756284372501E-2</v>
      </c>
      <c r="G48">
        <f t="shared" si="11"/>
        <v>0.27210590609802637</v>
      </c>
      <c r="I48" s="17">
        <v>43</v>
      </c>
      <c r="J48">
        <f>'raw snags'!B59</f>
        <v>0</v>
      </c>
      <c r="K48">
        <f>'raw snags'!D59</f>
        <v>0</v>
      </c>
      <c r="L48">
        <f t="shared" si="5"/>
        <v>0</v>
      </c>
    </row>
    <row r="49" spans="1:12" x14ac:dyDescent="0.2">
      <c r="A49" s="17">
        <v>44</v>
      </c>
      <c r="B49">
        <f>'raw CWD'!B51</f>
        <v>17</v>
      </c>
      <c r="C49">
        <f>'raw CWD'!C51</f>
        <v>8</v>
      </c>
      <c r="D49">
        <f>'raw CWD'!D51</f>
        <v>5.4</v>
      </c>
      <c r="E49">
        <f t="shared" si="9"/>
        <v>2.2698006922186254E-2</v>
      </c>
      <c r="F49">
        <f t="shared" si="10"/>
        <v>5.0265482457436689E-3</v>
      </c>
      <c r="G49">
        <f t="shared" si="11"/>
        <v>6.9130746342243407E-2</v>
      </c>
      <c r="I49" s="17">
        <v>44</v>
      </c>
      <c r="J49">
        <f>'raw snags'!B60</f>
        <v>0</v>
      </c>
      <c r="K49">
        <f>'raw snags'!D60</f>
        <v>0</v>
      </c>
      <c r="L49">
        <f t="shared" si="5"/>
        <v>0</v>
      </c>
    </row>
    <row r="50" spans="1:12" x14ac:dyDescent="0.2">
      <c r="A50" s="17">
        <v>45</v>
      </c>
      <c r="B50">
        <f>'raw CWD'!B52</f>
        <v>10</v>
      </c>
      <c r="C50">
        <f>'raw CWD'!C52</f>
        <v>10</v>
      </c>
      <c r="D50">
        <f>'raw CWD'!D52</f>
        <v>0.5</v>
      </c>
      <c r="E50">
        <f t="shared" si="9"/>
        <v>7.8539816339744835E-3</v>
      </c>
      <c r="F50">
        <f t="shared" si="10"/>
        <v>7.8539816339744835E-3</v>
      </c>
      <c r="G50">
        <f t="shared" si="11"/>
        <v>3.9269908169872417E-3</v>
      </c>
      <c r="I50" s="17">
        <v>45</v>
      </c>
      <c r="J50">
        <f>'raw snags'!B61</f>
        <v>0</v>
      </c>
      <c r="K50">
        <f>'raw snags'!D61</f>
        <v>0</v>
      </c>
      <c r="L50">
        <f t="shared" si="5"/>
        <v>0</v>
      </c>
    </row>
    <row r="51" spans="1:12" x14ac:dyDescent="0.2">
      <c r="A51" s="17">
        <v>46</v>
      </c>
      <c r="B51">
        <f>'raw CWD'!B53</f>
        <v>18</v>
      </c>
      <c r="C51">
        <f>'raw CWD'!C53</f>
        <v>14</v>
      </c>
      <c r="D51">
        <f>'raw CWD'!D53</f>
        <v>1.4</v>
      </c>
      <c r="E51">
        <f t="shared" si="9"/>
        <v>2.5446900494077322E-2</v>
      </c>
      <c r="F51">
        <f t="shared" si="10"/>
        <v>1.5393804002589986E-2</v>
      </c>
      <c r="G51">
        <f t="shared" si="11"/>
        <v>2.8295277833332067E-2</v>
      </c>
      <c r="I51" s="17">
        <v>46</v>
      </c>
      <c r="J51">
        <f>'raw snags'!B62</f>
        <v>0</v>
      </c>
      <c r="K51">
        <f>'raw snags'!D62</f>
        <v>0</v>
      </c>
      <c r="L51">
        <f t="shared" si="5"/>
        <v>0</v>
      </c>
    </row>
    <row r="52" spans="1:12" x14ac:dyDescent="0.2">
      <c r="A52" s="17">
        <v>47</v>
      </c>
      <c r="B52">
        <f>'raw CWD'!B54</f>
        <v>90</v>
      </c>
      <c r="C52">
        <f>'raw CWD'!C54</f>
        <v>70</v>
      </c>
      <c r="D52">
        <f>'raw CWD'!D54</f>
        <v>2</v>
      </c>
      <c r="E52">
        <f t="shared" si="9"/>
        <v>0.63617251235193306</v>
      </c>
      <c r="F52">
        <f t="shared" si="10"/>
        <v>0.38484510006474965</v>
      </c>
      <c r="G52">
        <f t="shared" si="11"/>
        <v>1.0105456369047168</v>
      </c>
      <c r="I52" s="17">
        <v>47</v>
      </c>
      <c r="J52">
        <f>'raw snags'!B63</f>
        <v>0</v>
      </c>
      <c r="K52">
        <f>'raw snags'!D63</f>
        <v>0</v>
      </c>
      <c r="L52">
        <f t="shared" si="5"/>
        <v>0</v>
      </c>
    </row>
    <row r="53" spans="1:12" x14ac:dyDescent="0.2">
      <c r="A53" s="17">
        <v>48</v>
      </c>
      <c r="B53">
        <f>'raw CWD'!B55</f>
        <v>11</v>
      </c>
      <c r="C53">
        <f>'raw CWD'!C55</f>
        <v>10</v>
      </c>
      <c r="D53">
        <f>'raw CWD'!D55</f>
        <v>1.2</v>
      </c>
      <c r="E53">
        <f t="shared" si="9"/>
        <v>9.5033177771091243E-3</v>
      </c>
      <c r="F53">
        <f t="shared" si="10"/>
        <v>7.8539816339744835E-3</v>
      </c>
      <c r="G53">
        <f t="shared" si="11"/>
        <v>1.0398671683382215E-2</v>
      </c>
      <c r="I53" s="17">
        <v>48</v>
      </c>
      <c r="J53">
        <f>'raw snags'!B64</f>
        <v>0</v>
      </c>
      <c r="K53">
        <f>'raw snags'!D64</f>
        <v>0</v>
      </c>
      <c r="L53">
        <f t="shared" si="5"/>
        <v>0</v>
      </c>
    </row>
    <row r="54" spans="1:12" x14ac:dyDescent="0.2">
      <c r="A54" s="17">
        <v>49</v>
      </c>
      <c r="B54">
        <f>'raw CWD'!B56</f>
        <v>40</v>
      </c>
      <c r="C54">
        <f>'raw CWD'!C56</f>
        <v>15</v>
      </c>
      <c r="D54">
        <f>'raw CWD'!D56</f>
        <v>2.8</v>
      </c>
      <c r="E54">
        <f t="shared" si="9"/>
        <v>0.12566370614359174</v>
      </c>
      <c r="F54">
        <f t="shared" si="10"/>
        <v>1.7671458676442587E-2</v>
      </c>
      <c r="G54">
        <f t="shared" si="11"/>
        <v>0.17776178431562248</v>
      </c>
      <c r="I54" s="17">
        <v>49</v>
      </c>
      <c r="J54">
        <f>'raw snags'!B65</f>
        <v>0</v>
      </c>
      <c r="K54">
        <f>'raw snags'!D65</f>
        <v>0</v>
      </c>
      <c r="L54">
        <f t="shared" si="5"/>
        <v>0</v>
      </c>
    </row>
    <row r="55" spans="1:12" x14ac:dyDescent="0.2">
      <c r="A55" s="17">
        <v>50</v>
      </c>
      <c r="B55">
        <f>'raw CWD'!B57</f>
        <v>11</v>
      </c>
      <c r="C55">
        <f>'raw CWD'!C57</f>
        <v>5</v>
      </c>
      <c r="D55">
        <f>'raw CWD'!D57</f>
        <v>5.3</v>
      </c>
      <c r="E55">
        <f t="shared" si="9"/>
        <v>9.5033177771091243E-3</v>
      </c>
      <c r="F55">
        <f t="shared" si="10"/>
        <v>1.9634954084936209E-3</v>
      </c>
      <c r="G55">
        <f t="shared" si="11"/>
        <v>2.7889488782243385E-2</v>
      </c>
      <c r="I55" s="17">
        <v>50</v>
      </c>
      <c r="J55">
        <f>'raw snags'!B66</f>
        <v>0</v>
      </c>
      <c r="K55">
        <f>'raw snags'!D66</f>
        <v>0</v>
      </c>
      <c r="L55">
        <f t="shared" si="5"/>
        <v>0</v>
      </c>
    </row>
    <row r="56" spans="1:12" x14ac:dyDescent="0.2">
      <c r="A56" s="17">
        <v>51</v>
      </c>
      <c r="B56">
        <f>'raw CWD'!B58</f>
        <v>15</v>
      </c>
      <c r="C56">
        <f>'raw CWD'!C58</f>
        <v>8</v>
      </c>
      <c r="D56">
        <f>'raw CWD'!D58</f>
        <v>1.2</v>
      </c>
      <c r="E56">
        <f t="shared" si="9"/>
        <v>1.7671458676442587E-2</v>
      </c>
      <c r="F56">
        <f t="shared" si="10"/>
        <v>5.0265482457436689E-3</v>
      </c>
      <c r="G56">
        <f t="shared" si="11"/>
        <v>1.2849113953182256E-2</v>
      </c>
      <c r="I56" s="17">
        <v>51</v>
      </c>
      <c r="J56">
        <f>'raw snags'!B67</f>
        <v>0</v>
      </c>
      <c r="K56">
        <f>'raw snags'!D67</f>
        <v>0</v>
      </c>
      <c r="L56">
        <f t="shared" si="5"/>
        <v>0</v>
      </c>
    </row>
    <row r="57" spans="1:12" x14ac:dyDescent="0.2">
      <c r="A57" s="17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7">
        <v>52</v>
      </c>
      <c r="J57">
        <f>'raw snags'!B68</f>
        <v>0</v>
      </c>
      <c r="K57">
        <f>'raw snags'!D68</f>
        <v>0</v>
      </c>
      <c r="L57">
        <f t="shared" si="5"/>
        <v>0</v>
      </c>
    </row>
    <row r="58" spans="1:12" x14ac:dyDescent="0.2">
      <c r="A58" s="17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7">
        <v>53</v>
      </c>
      <c r="J58">
        <f>'raw snags'!B69</f>
        <v>0</v>
      </c>
      <c r="K58">
        <f>'raw snags'!D69</f>
        <v>0</v>
      </c>
      <c r="L58">
        <f t="shared" si="5"/>
        <v>0</v>
      </c>
    </row>
    <row r="59" spans="1:12" x14ac:dyDescent="0.2">
      <c r="A59" s="17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7">
        <v>54</v>
      </c>
      <c r="J59">
        <f>'raw snags'!B70</f>
        <v>0</v>
      </c>
      <c r="K59">
        <f>'raw snags'!D70</f>
        <v>0</v>
      </c>
      <c r="L59">
        <f t="shared" si="5"/>
        <v>0</v>
      </c>
    </row>
    <row r="60" spans="1:12" x14ac:dyDescent="0.2">
      <c r="A60" s="17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7">
        <v>55</v>
      </c>
      <c r="J60">
        <f>'raw snags'!B71</f>
        <v>0</v>
      </c>
      <c r="K60">
        <f>'raw snags'!D71</f>
        <v>0</v>
      </c>
      <c r="L60">
        <f t="shared" si="5"/>
        <v>0</v>
      </c>
    </row>
    <row r="61" spans="1:12" x14ac:dyDescent="0.2">
      <c r="A61" s="17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7">
        <v>56</v>
      </c>
      <c r="J61">
        <f>'raw snags'!B72</f>
        <v>0</v>
      </c>
      <c r="K61">
        <f>'raw snags'!D72</f>
        <v>0</v>
      </c>
      <c r="L61">
        <f t="shared" si="5"/>
        <v>0</v>
      </c>
    </row>
    <row r="62" spans="1:12" x14ac:dyDescent="0.2">
      <c r="A62" s="17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7">
        <v>57</v>
      </c>
      <c r="J62">
        <f>'raw snags'!B73</f>
        <v>0</v>
      </c>
      <c r="K62">
        <f>'raw snags'!D73</f>
        <v>0</v>
      </c>
      <c r="L62">
        <f t="shared" si="5"/>
        <v>0</v>
      </c>
    </row>
    <row r="63" spans="1:12" x14ac:dyDescent="0.2">
      <c r="A63" s="17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7">
        <v>58</v>
      </c>
      <c r="J63">
        <f>'raw snags'!B74</f>
        <v>0</v>
      </c>
      <c r="K63">
        <f>'raw snags'!D74</f>
        <v>0</v>
      </c>
      <c r="L63">
        <f t="shared" si="5"/>
        <v>0</v>
      </c>
    </row>
    <row r="64" spans="1:12" x14ac:dyDescent="0.2">
      <c r="A64" s="17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7">
        <v>59</v>
      </c>
      <c r="J64">
        <f>'raw snags'!B75</f>
        <v>0</v>
      </c>
      <c r="K64">
        <f>'raw snags'!D75</f>
        <v>0</v>
      </c>
      <c r="L64">
        <f>((PI()*(J64/2)^2)/10000)</f>
        <v>0</v>
      </c>
    </row>
    <row r="65" spans="1:12" x14ac:dyDescent="0.2">
      <c r="A65" s="17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7">
        <v>60</v>
      </c>
      <c r="J65">
        <f>'raw snags'!B76</f>
        <v>0</v>
      </c>
      <c r="K65">
        <f>'raw snags'!D76</f>
        <v>0</v>
      </c>
      <c r="L65">
        <f>((PI()*(J65/2)^2)/10000)</f>
        <v>0</v>
      </c>
    </row>
    <row r="66" spans="1:12" x14ac:dyDescent="0.2">
      <c r="A66" s="17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7">
        <v>61</v>
      </c>
      <c r="J66">
        <f>'raw snags'!B77</f>
        <v>0</v>
      </c>
      <c r="K66">
        <f>'raw snags'!D77</f>
        <v>0</v>
      </c>
      <c r="L66">
        <f t="shared" ref="L66:L84" si="15">((PI()*(J66/2)^2)/10000)</f>
        <v>0</v>
      </c>
    </row>
    <row r="67" spans="1:12" x14ac:dyDescent="0.2">
      <c r="A67" s="17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7">
        <v>62</v>
      </c>
      <c r="J67">
        <f>'raw snags'!B78</f>
        <v>0</v>
      </c>
      <c r="K67">
        <f>'raw snags'!D78</f>
        <v>0</v>
      </c>
      <c r="L67">
        <f t="shared" si="15"/>
        <v>0</v>
      </c>
    </row>
    <row r="68" spans="1:12" x14ac:dyDescent="0.2">
      <c r="A68" s="17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7">
        <v>63</v>
      </c>
      <c r="J68">
        <f>'raw snags'!B79</f>
        <v>0</v>
      </c>
      <c r="K68">
        <f>'raw snags'!D79</f>
        <v>0</v>
      </c>
      <c r="L68">
        <f t="shared" si="15"/>
        <v>0</v>
      </c>
    </row>
    <row r="69" spans="1:12" x14ac:dyDescent="0.2">
      <c r="A69" s="17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7">
        <v>64</v>
      </c>
      <c r="J69">
        <f>'raw snags'!B80</f>
        <v>0</v>
      </c>
      <c r="K69">
        <f>'raw snags'!D80</f>
        <v>0</v>
      </c>
      <c r="L69">
        <f t="shared" si="15"/>
        <v>0</v>
      </c>
    </row>
    <row r="70" spans="1:12" x14ac:dyDescent="0.2">
      <c r="A70" s="17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7">
        <v>65</v>
      </c>
      <c r="J70">
        <f>'raw snags'!B81</f>
        <v>0</v>
      </c>
      <c r="K70">
        <f>'raw snags'!D81</f>
        <v>0</v>
      </c>
      <c r="L70">
        <f t="shared" si="15"/>
        <v>0</v>
      </c>
    </row>
    <row r="71" spans="1:12" x14ac:dyDescent="0.2">
      <c r="A71" s="17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7">
        <v>66</v>
      </c>
      <c r="J71">
        <f>'raw snags'!B82</f>
        <v>0</v>
      </c>
      <c r="K71">
        <f>'raw snags'!D82</f>
        <v>0</v>
      </c>
      <c r="L71">
        <f t="shared" si="15"/>
        <v>0</v>
      </c>
    </row>
    <row r="72" spans="1:12" x14ac:dyDescent="0.2">
      <c r="A72" s="17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7">
        <v>67</v>
      </c>
      <c r="J72">
        <f>'raw snags'!B83</f>
        <v>0</v>
      </c>
      <c r="K72">
        <f>'raw snags'!D83</f>
        <v>0</v>
      </c>
      <c r="L72">
        <f t="shared" si="15"/>
        <v>0</v>
      </c>
    </row>
    <row r="73" spans="1:12" x14ac:dyDescent="0.2">
      <c r="A73" s="17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7">
        <v>68</v>
      </c>
      <c r="J73">
        <f>'raw snags'!B84</f>
        <v>0</v>
      </c>
      <c r="K73">
        <f>'raw snags'!D84</f>
        <v>0</v>
      </c>
      <c r="L73">
        <f t="shared" si="15"/>
        <v>0</v>
      </c>
    </row>
    <row r="74" spans="1:12" x14ac:dyDescent="0.2">
      <c r="A74" s="17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7">
        <v>69</v>
      </c>
      <c r="J74">
        <f>'raw snags'!B85</f>
        <v>0</v>
      </c>
      <c r="K74">
        <f>'raw snags'!D85</f>
        <v>0</v>
      </c>
      <c r="L74">
        <f t="shared" si="15"/>
        <v>0</v>
      </c>
    </row>
    <row r="75" spans="1:12" x14ac:dyDescent="0.2">
      <c r="A75" s="17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7">
        <v>70</v>
      </c>
      <c r="J75">
        <f>'raw snags'!B86</f>
        <v>0</v>
      </c>
      <c r="K75">
        <f>'raw snags'!D86</f>
        <v>0</v>
      </c>
      <c r="L75">
        <f t="shared" si="15"/>
        <v>0</v>
      </c>
    </row>
    <row r="76" spans="1:12" x14ac:dyDescent="0.2">
      <c r="A76" s="17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7">
        <v>71</v>
      </c>
      <c r="J76">
        <f>'raw snags'!B87</f>
        <v>0</v>
      </c>
      <c r="K76">
        <f>'raw snags'!D87</f>
        <v>0</v>
      </c>
      <c r="L76">
        <f t="shared" si="15"/>
        <v>0</v>
      </c>
    </row>
    <row r="77" spans="1:12" x14ac:dyDescent="0.2">
      <c r="A77" s="17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7">
        <v>72</v>
      </c>
      <c r="J77">
        <f>'raw snags'!B88</f>
        <v>0</v>
      </c>
      <c r="K77">
        <f>'raw snags'!D88</f>
        <v>0</v>
      </c>
      <c r="L77">
        <f t="shared" si="15"/>
        <v>0</v>
      </c>
    </row>
    <row r="78" spans="1:12" x14ac:dyDescent="0.2">
      <c r="A78" s="17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7">
        <v>73</v>
      </c>
      <c r="J78">
        <f>'raw snags'!B89</f>
        <v>0</v>
      </c>
      <c r="K78">
        <f>'raw snags'!D89</f>
        <v>0</v>
      </c>
      <c r="L78">
        <f t="shared" si="15"/>
        <v>0</v>
      </c>
    </row>
    <row r="79" spans="1:12" x14ac:dyDescent="0.2">
      <c r="A79" s="17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7">
        <v>74</v>
      </c>
      <c r="J79">
        <f>'raw snags'!B90</f>
        <v>0</v>
      </c>
      <c r="K79">
        <f>'raw snags'!D90</f>
        <v>0</v>
      </c>
      <c r="L79">
        <f t="shared" si="15"/>
        <v>0</v>
      </c>
    </row>
    <row r="80" spans="1:12" x14ac:dyDescent="0.2">
      <c r="A80" s="17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7">
        <v>75</v>
      </c>
      <c r="J80">
        <f>'raw snags'!B91</f>
        <v>0</v>
      </c>
      <c r="K80">
        <f>'raw snags'!D91</f>
        <v>0</v>
      </c>
      <c r="L80">
        <f t="shared" si="15"/>
        <v>0</v>
      </c>
    </row>
    <row r="81" spans="1:13" x14ac:dyDescent="0.2">
      <c r="A81" s="17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7">
        <v>76</v>
      </c>
      <c r="J81">
        <f>'raw snags'!B92</f>
        <v>0</v>
      </c>
      <c r="K81">
        <f>'raw snags'!D92</f>
        <v>0</v>
      </c>
      <c r="L81">
        <f t="shared" si="15"/>
        <v>0</v>
      </c>
    </row>
    <row r="82" spans="1:13" x14ac:dyDescent="0.2">
      <c r="A82" s="17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7">
        <v>77</v>
      </c>
      <c r="J82">
        <f>'raw snags'!B93</f>
        <v>0</v>
      </c>
      <c r="K82">
        <f>'raw snags'!D93</f>
        <v>0</v>
      </c>
      <c r="L82">
        <f t="shared" si="15"/>
        <v>0</v>
      </c>
    </row>
    <row r="83" spans="1:13" x14ac:dyDescent="0.2">
      <c r="A83" s="17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7">
        <v>78</v>
      </c>
      <c r="J83">
        <f>'raw snags'!B94</f>
        <v>0</v>
      </c>
      <c r="K83">
        <f>'raw snags'!D94</f>
        <v>0</v>
      </c>
      <c r="L83">
        <f t="shared" si="15"/>
        <v>0</v>
      </c>
    </row>
    <row r="84" spans="1:13" x14ac:dyDescent="0.2">
      <c r="A84" s="17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7">
        <v>79</v>
      </c>
      <c r="J84">
        <f>'raw snags'!B95</f>
        <v>0</v>
      </c>
      <c r="K84">
        <f>'raw snags'!D95</f>
        <v>0</v>
      </c>
      <c r="L84">
        <f t="shared" si="15"/>
        <v>0</v>
      </c>
    </row>
    <row r="85" spans="1:13" x14ac:dyDescent="0.2">
      <c r="A85" s="17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7">
        <v>80</v>
      </c>
      <c r="J85">
        <f>'raw snags'!B96</f>
        <v>0</v>
      </c>
      <c r="K85">
        <f>'raw snags'!D96</f>
        <v>0</v>
      </c>
      <c r="L85">
        <f>((PI()*(J85/2)^2)/10000)</f>
        <v>0</v>
      </c>
    </row>
    <row r="87" spans="1:13" ht="13.5" thickBot="1" x14ac:dyDescent="0.25">
      <c r="A87" s="98" t="s">
        <v>107</v>
      </c>
      <c r="F87" t="s">
        <v>89</v>
      </c>
      <c r="G87">
        <f>SUM(G6:G85)</f>
        <v>14.601914654271756</v>
      </c>
      <c r="I87" s="98" t="s">
        <v>107</v>
      </c>
    </row>
    <row r="88" spans="1:13" ht="14.25" thickTop="1" thickBot="1" x14ac:dyDescent="0.25">
      <c r="F88" t="s">
        <v>103</v>
      </c>
      <c r="G88" s="96">
        <f>G87/$E$2</f>
        <v>292.0382930854351</v>
      </c>
    </row>
    <row r="89" spans="1:13" ht="13.5" thickTop="1" x14ac:dyDescent="0.2"/>
    <row r="90" spans="1:13" ht="13.5" thickBot="1" x14ac:dyDescent="0.25">
      <c r="I90" t="s">
        <v>90</v>
      </c>
      <c r="J90" s="37">
        <f>COUNTIF(J6:J85,"&gt;0")</f>
        <v>17</v>
      </c>
      <c r="L90">
        <f>SUM(L6:L85)</f>
        <v>7.4408362818880311</v>
      </c>
      <c r="M90" t="s">
        <v>94</v>
      </c>
    </row>
    <row r="91" spans="1:13" ht="14.25" thickTop="1" thickBot="1" x14ac:dyDescent="0.25">
      <c r="I91" t="s">
        <v>91</v>
      </c>
      <c r="J91" s="96">
        <f>J90/0.2</f>
        <v>85</v>
      </c>
      <c r="L91" s="96">
        <f>L90/0.2</f>
        <v>37.204181409440153</v>
      </c>
      <c r="M91" t="s">
        <v>93</v>
      </c>
    </row>
    <row r="92" spans="1:13" ht="13.5" thickTop="1" x14ac:dyDescent="0.2"/>
    <row r="94" spans="1:13" x14ac:dyDescent="0.2">
      <c r="F94" s="97" t="s">
        <v>166</v>
      </c>
      <c r="J94" s="3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O16" sqref="O16"/>
    </sheetView>
  </sheetViews>
  <sheetFormatPr defaultColWidth="8.85546875" defaultRowHeight="12.75" x14ac:dyDescent="0.2"/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99</v>
      </c>
    </row>
    <row r="2" spans="1:16" x14ac:dyDescent="0.2">
      <c r="A2" s="17" t="s">
        <v>25</v>
      </c>
      <c r="B2" s="17" t="s">
        <v>26</v>
      </c>
      <c r="C2" s="17" t="s">
        <v>27</v>
      </c>
      <c r="D2" s="17" t="s">
        <v>28</v>
      </c>
      <c r="E2" s="17" t="s">
        <v>29</v>
      </c>
      <c r="F2" s="17" t="s">
        <v>30</v>
      </c>
      <c r="G2" s="17" t="s">
        <v>31</v>
      </c>
      <c r="H2" s="17" t="s">
        <v>42</v>
      </c>
      <c r="I2" s="111" t="s">
        <v>228</v>
      </c>
      <c r="J2" s="17" t="s">
        <v>32</v>
      </c>
      <c r="K2" s="17" t="s">
        <v>33</v>
      </c>
      <c r="L2" s="17" t="s">
        <v>34</v>
      </c>
      <c r="M2" s="17" t="s">
        <v>108</v>
      </c>
      <c r="N2" s="17" t="s">
        <v>109</v>
      </c>
      <c r="O2" s="29" t="s">
        <v>110</v>
      </c>
      <c r="P2" s="17" t="s">
        <v>100</v>
      </c>
    </row>
    <row r="3" spans="1:16" x14ac:dyDescent="0.2">
      <c r="A3" s="17" t="s">
        <v>35</v>
      </c>
      <c r="B3">
        <f>'raw understory -saplings'!B9</f>
        <v>5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10</v>
      </c>
      <c r="K3">
        <f>'raw understory -saplings'!K9</f>
        <v>0</v>
      </c>
      <c r="L3">
        <f>'raw understory -saplings'!L9</f>
        <v>55</v>
      </c>
      <c r="M3">
        <f>'raw understory -saplings'!M9</f>
        <v>0</v>
      </c>
      <c r="N3">
        <f>'raw understory -saplings'!N9</f>
        <v>30</v>
      </c>
      <c r="O3">
        <f>'raw understory -saplings'!O9</f>
        <v>0</v>
      </c>
      <c r="P3">
        <f>'raw understory -saplings'!P9</f>
        <v>0</v>
      </c>
    </row>
    <row r="4" spans="1:16" x14ac:dyDescent="0.2">
      <c r="A4" s="17" t="s">
        <v>36</v>
      </c>
      <c r="B4">
        <f>'raw understory -saplings'!B10</f>
        <v>0</v>
      </c>
      <c r="C4">
        <f>'raw understory -saplings'!C10</f>
        <v>15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5</v>
      </c>
      <c r="I4">
        <v>0</v>
      </c>
      <c r="J4">
        <f>'raw understory -saplings'!J10</f>
        <v>25</v>
      </c>
      <c r="K4">
        <f>'raw understory -saplings'!K10</f>
        <v>0</v>
      </c>
      <c r="L4">
        <f>'raw understory -saplings'!L10</f>
        <v>50</v>
      </c>
      <c r="M4">
        <f>'raw understory -saplings'!M10</f>
        <v>0</v>
      </c>
      <c r="N4">
        <f>'raw understory -saplings'!N10</f>
        <v>5</v>
      </c>
      <c r="O4">
        <f>'raw understory -saplings'!O10</f>
        <v>0</v>
      </c>
      <c r="P4">
        <f>'raw understory -saplings'!P10</f>
        <v>0</v>
      </c>
    </row>
    <row r="5" spans="1:16" x14ac:dyDescent="0.2">
      <c r="A5" s="17" t="s">
        <v>37</v>
      </c>
      <c r="B5">
        <f>'raw understory -saplings'!B11</f>
        <v>0</v>
      </c>
      <c r="C5">
        <f>'raw understory -saplings'!C11</f>
        <v>0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20</v>
      </c>
      <c r="K5">
        <f>'raw understory -saplings'!K11</f>
        <v>0</v>
      </c>
      <c r="L5">
        <f>'raw understory -saplings'!L11</f>
        <v>15</v>
      </c>
      <c r="M5">
        <f>'raw understory -saplings'!M11</f>
        <v>40</v>
      </c>
      <c r="N5">
        <f>'raw understory -saplings'!N11</f>
        <v>25</v>
      </c>
      <c r="O5">
        <f>'raw understory -saplings'!O11</f>
        <v>0</v>
      </c>
      <c r="P5">
        <f>'raw understory -saplings'!P11</f>
        <v>0</v>
      </c>
    </row>
    <row r="6" spans="1:16" x14ac:dyDescent="0.2">
      <c r="A6" s="17" t="s">
        <v>38</v>
      </c>
      <c r="B6">
        <f>'raw understory -saplings'!B12</f>
        <v>0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v>0</v>
      </c>
      <c r="J6">
        <f>'raw understory -saplings'!J12</f>
        <v>40</v>
      </c>
      <c r="K6">
        <f>'raw understory -saplings'!K12</f>
        <v>0</v>
      </c>
      <c r="L6">
        <f>'raw understory -saplings'!L12</f>
        <v>35</v>
      </c>
      <c r="M6">
        <f>'raw understory -saplings'!M12</f>
        <v>10</v>
      </c>
      <c r="N6">
        <f>'raw understory -saplings'!N12</f>
        <v>15</v>
      </c>
      <c r="O6">
        <f>'raw understory -saplings'!O12</f>
        <v>0</v>
      </c>
      <c r="P6">
        <f>'raw understory -saplings'!P12</f>
        <v>0</v>
      </c>
    </row>
    <row r="7" spans="1:16" ht="13.5" thickBot="1" x14ac:dyDescent="0.25">
      <c r="A7" s="17"/>
    </row>
    <row r="8" spans="1:16" ht="14.25" thickTop="1" thickBot="1" x14ac:dyDescent="0.25">
      <c r="A8" s="19" t="s">
        <v>105</v>
      </c>
      <c r="B8" s="96">
        <f>AVERAGE(B3:B6)</f>
        <v>1.25</v>
      </c>
      <c r="C8" s="96">
        <f t="shared" ref="C8:I8" si="0">AVERAGE(C3:C6)</f>
        <v>3.75</v>
      </c>
      <c r="D8" s="96">
        <f t="shared" si="0"/>
        <v>0</v>
      </c>
      <c r="E8" s="96">
        <f t="shared" si="0"/>
        <v>0</v>
      </c>
      <c r="F8" s="96">
        <f t="shared" si="0"/>
        <v>0</v>
      </c>
      <c r="G8" s="96">
        <f t="shared" si="0"/>
        <v>0</v>
      </c>
      <c r="H8" s="96">
        <f t="shared" si="0"/>
        <v>1.25</v>
      </c>
      <c r="I8" s="96">
        <f t="shared" si="0"/>
        <v>0</v>
      </c>
      <c r="J8" s="96">
        <f t="shared" ref="J8:P8" si="1">AVERAGE(J3:J6)</f>
        <v>23.75</v>
      </c>
      <c r="K8" s="96">
        <f t="shared" si="1"/>
        <v>0</v>
      </c>
      <c r="L8" s="96">
        <f t="shared" si="1"/>
        <v>38.75</v>
      </c>
      <c r="M8" s="96">
        <f t="shared" si="1"/>
        <v>12.5</v>
      </c>
      <c r="N8" s="96">
        <f t="shared" si="1"/>
        <v>18.75</v>
      </c>
      <c r="O8" s="96">
        <f t="shared" si="1"/>
        <v>0</v>
      </c>
      <c r="P8" s="96">
        <f t="shared" si="1"/>
        <v>0</v>
      </c>
    </row>
    <row r="9" spans="1:16" ht="13.5" thickTop="1" x14ac:dyDescent="0.2"/>
    <row r="11" spans="1:16" x14ac:dyDescent="0.2">
      <c r="B11" s="97" t="s">
        <v>111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6" x14ac:dyDescent="0.2">
      <c r="A16" s="10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0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2">
      <c r="A20" s="8" t="s">
        <v>74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B32" sqref="B32:I32"/>
    </sheetView>
  </sheetViews>
  <sheetFormatPr defaultColWidth="8.85546875" defaultRowHeight="12.75" x14ac:dyDescent="0.2"/>
  <cols>
    <col min="1" max="1" width="13.140625" customWidth="1"/>
    <col min="9" max="9" width="11" customWidth="1"/>
    <col min="12" max="12" width="10.28515625" customWidth="1"/>
  </cols>
  <sheetData>
    <row r="1" spans="1:14" x14ac:dyDescent="0.2">
      <c r="A1" s="2" t="s">
        <v>6</v>
      </c>
      <c r="B1" s="2"/>
      <c r="C1" s="2"/>
      <c r="D1" s="2"/>
      <c r="E1" s="2"/>
      <c r="F1" s="2"/>
      <c r="G1" s="2"/>
      <c r="H1" s="1" t="s">
        <v>51</v>
      </c>
      <c r="I1" s="2"/>
      <c r="K1">
        <f>'Slope Correction'!H15</f>
        <v>9.9862953475457386E-2</v>
      </c>
      <c r="L1" s="97" t="s">
        <v>217</v>
      </c>
    </row>
    <row r="2" spans="1:14" ht="13.5" thickBot="1" x14ac:dyDescent="0.25">
      <c r="A2" s="17" t="s">
        <v>7</v>
      </c>
      <c r="B2" s="17" t="s">
        <v>0</v>
      </c>
      <c r="C2" s="17" t="s">
        <v>8</v>
      </c>
      <c r="D2" s="17" t="s">
        <v>1</v>
      </c>
      <c r="E2" s="36" t="s">
        <v>124</v>
      </c>
      <c r="F2" s="17" t="s">
        <v>9</v>
      </c>
      <c r="G2" s="17" t="s">
        <v>10</v>
      </c>
      <c r="H2" s="17" t="s">
        <v>2</v>
      </c>
      <c r="I2" s="106" t="s">
        <v>185</v>
      </c>
      <c r="M2" s="17" t="s">
        <v>79</v>
      </c>
      <c r="N2" s="21" t="s">
        <v>80</v>
      </c>
    </row>
    <row r="3" spans="1:14" ht="14.25" thickTop="1" thickBot="1" x14ac:dyDescent="0.25">
      <c r="A3" s="26" t="s">
        <v>11</v>
      </c>
      <c r="B3">
        <f>'raw tree data'!B6</f>
        <v>0</v>
      </c>
      <c r="C3">
        <f>'raw tree data'!C6</f>
        <v>0</v>
      </c>
      <c r="D3">
        <f>'raw tree data'!D6</f>
        <v>0</v>
      </c>
      <c r="E3">
        <f>'raw tree data'!E6</f>
        <v>3</v>
      </c>
      <c r="F3">
        <f>'raw tree data'!F6</f>
        <v>0</v>
      </c>
      <c r="G3">
        <f>'raw tree data'!G6</f>
        <v>0</v>
      </c>
      <c r="H3">
        <f>'raw tree data'!H6</f>
        <v>0</v>
      </c>
      <c r="L3" s="26" t="s">
        <v>11</v>
      </c>
      <c r="M3">
        <f>SUM(B3:J3)</f>
        <v>3</v>
      </c>
      <c r="N3" s="96">
        <f>M3/$K$1</f>
        <v>30.041170379937629</v>
      </c>
    </row>
    <row r="4" spans="1:14" ht="14.25" thickTop="1" thickBot="1" x14ac:dyDescent="0.25">
      <c r="A4" s="17" t="s">
        <v>12</v>
      </c>
      <c r="B4">
        <f>'raw tree data'!B7</f>
        <v>0</v>
      </c>
      <c r="C4">
        <f>'raw tree data'!C7</f>
        <v>5</v>
      </c>
      <c r="D4">
        <f>'raw tree data'!D7</f>
        <v>0</v>
      </c>
      <c r="E4">
        <f>'raw tree data'!E7</f>
        <v>2</v>
      </c>
      <c r="F4">
        <f>'raw tree data'!F7</f>
        <v>0</v>
      </c>
      <c r="G4">
        <f>'raw tree data'!G7</f>
        <v>0</v>
      </c>
      <c r="H4">
        <f>'raw tree data'!H7</f>
        <v>0</v>
      </c>
      <c r="L4" s="17" t="s">
        <v>12</v>
      </c>
      <c r="M4">
        <f>SUM(B4:J4)</f>
        <v>7</v>
      </c>
      <c r="N4" s="96">
        <f>M4/$K$1</f>
        <v>70.096064219854469</v>
      </c>
    </row>
    <row r="5" spans="1:14" ht="14.25" thickTop="1" thickBot="1" x14ac:dyDescent="0.25">
      <c r="A5" s="17" t="s">
        <v>13</v>
      </c>
      <c r="B5">
        <f>'raw tree data'!B8</f>
        <v>0</v>
      </c>
      <c r="C5">
        <f>'raw tree data'!C8</f>
        <v>2</v>
      </c>
      <c r="D5">
        <f>'raw tree data'!D8</f>
        <v>0</v>
      </c>
      <c r="E5">
        <f>'raw tree data'!E8</f>
        <v>2</v>
      </c>
      <c r="F5">
        <f>'raw tree data'!F8</f>
        <v>0</v>
      </c>
      <c r="G5">
        <f>'raw tree data'!G8</f>
        <v>0</v>
      </c>
      <c r="H5">
        <f>'raw tree data'!H8</f>
        <v>0</v>
      </c>
      <c r="L5" s="17" t="s">
        <v>13</v>
      </c>
      <c r="M5">
        <f>SUM(B5:J5)</f>
        <v>4</v>
      </c>
      <c r="N5" s="96">
        <f>M5/$K$1</f>
        <v>40.054893839916836</v>
      </c>
    </row>
    <row r="6" spans="1:14" ht="14.25" thickTop="1" thickBot="1" x14ac:dyDescent="0.25">
      <c r="A6" s="17" t="s">
        <v>14</v>
      </c>
      <c r="B6">
        <f>'raw tree data'!B9</f>
        <v>0</v>
      </c>
      <c r="C6">
        <f>'raw tree data'!C9</f>
        <v>1</v>
      </c>
      <c r="D6">
        <f>'raw tree data'!D9</f>
        <v>0</v>
      </c>
      <c r="E6">
        <f>'raw tree data'!E9</f>
        <v>1</v>
      </c>
      <c r="F6">
        <f>'raw tree data'!F9</f>
        <v>0</v>
      </c>
      <c r="G6">
        <f>'raw tree data'!G9</f>
        <v>0</v>
      </c>
      <c r="H6">
        <f>'raw tree data'!H9</f>
        <v>0</v>
      </c>
      <c r="L6" s="17" t="s">
        <v>14</v>
      </c>
      <c r="M6">
        <f>SUM(B6:J6)</f>
        <v>2</v>
      </c>
      <c r="N6" s="96">
        <f>M6/$K$1</f>
        <v>20.027446919958418</v>
      </c>
    </row>
    <row r="7" spans="1:14" ht="14.25" thickTop="1" thickBot="1" x14ac:dyDescent="0.25">
      <c r="A7" s="17"/>
      <c r="L7" s="19" t="s">
        <v>81</v>
      </c>
      <c r="M7" s="105">
        <f>'trees &gt;50 cm'!C101</f>
        <v>7</v>
      </c>
      <c r="N7" s="96">
        <f>M7/'trees &gt;50 cm'!$J$1</f>
        <v>35.048032109927235</v>
      </c>
    </row>
    <row r="8" spans="1:14" ht="14.25" thickTop="1" thickBot="1" x14ac:dyDescent="0.25">
      <c r="A8" s="17" t="s">
        <v>43</v>
      </c>
      <c r="B8">
        <f>SUM(B3:B6)</f>
        <v>0</v>
      </c>
      <c r="C8">
        <f t="shared" ref="C8:I8" si="0">SUM(C3:C6)</f>
        <v>8</v>
      </c>
      <c r="D8">
        <f t="shared" si="0"/>
        <v>0</v>
      </c>
      <c r="E8">
        <f t="shared" si="0"/>
        <v>8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9" t="s">
        <v>82</v>
      </c>
      <c r="M8" s="105">
        <f>'trees &gt;50 cm'!C102</f>
        <v>6</v>
      </c>
      <c r="N8" s="96">
        <f>M8/'trees &gt;50 cm'!$J$1</f>
        <v>30.041170379937629</v>
      </c>
    </row>
    <row r="9" spans="1:14" ht="14.25" thickTop="1" thickBot="1" x14ac:dyDescent="0.25">
      <c r="A9" s="17" t="s">
        <v>44</v>
      </c>
      <c r="B9">
        <f>B8/$K$1</f>
        <v>0</v>
      </c>
      <c r="C9">
        <f t="shared" ref="C9:I9" si="1">C8/$K$1</f>
        <v>80.109787679833673</v>
      </c>
      <c r="D9">
        <f t="shared" si="1"/>
        <v>0</v>
      </c>
      <c r="E9">
        <f t="shared" si="1"/>
        <v>80.109787679833673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9" t="s">
        <v>83</v>
      </c>
      <c r="M9" s="105">
        <f>'trees &gt;50 cm'!C103</f>
        <v>3</v>
      </c>
      <c r="N9" s="96">
        <f>M9/'trees &gt;50 cm'!$J$1</f>
        <v>15.020585189968815</v>
      </c>
    </row>
    <row r="10" spans="1:14" ht="14.25" thickTop="1" thickBot="1" x14ac:dyDescent="0.25">
      <c r="L10" s="19" t="s">
        <v>84</v>
      </c>
      <c r="M10" s="105">
        <f>'trees &gt;50 cm'!C104</f>
        <v>0</v>
      </c>
      <c r="N10" s="96">
        <f>M10/'trees &gt;50 cm'!$J$1</f>
        <v>0</v>
      </c>
    </row>
    <row r="11" spans="1:14" ht="14.25" thickTop="1" thickBot="1" x14ac:dyDescent="0.25">
      <c r="L11" s="104" t="s">
        <v>169</v>
      </c>
      <c r="M11" s="105">
        <f>'trees &gt;50 cm'!C105</f>
        <v>2</v>
      </c>
      <c r="N11" s="96">
        <f>M11/'trees &gt;50 cm'!$J$1</f>
        <v>10.013723459979209</v>
      </c>
    </row>
    <row r="12" spans="1:14" ht="13.5" thickTop="1" x14ac:dyDescent="0.2">
      <c r="L12" s="102" t="s">
        <v>184</v>
      </c>
    </row>
    <row r="13" spans="1:14" x14ac:dyDescent="0.2">
      <c r="A13" s="1" t="s">
        <v>50</v>
      </c>
      <c r="L13" s="102" t="s">
        <v>170</v>
      </c>
    </row>
    <row r="14" spans="1:14" x14ac:dyDescent="0.2">
      <c r="B14" s="17" t="s">
        <v>0</v>
      </c>
      <c r="C14" s="17" t="s">
        <v>8</v>
      </c>
      <c r="D14" s="17" t="s">
        <v>1</v>
      </c>
      <c r="E14" s="36" t="s">
        <v>124</v>
      </c>
      <c r="F14" s="17" t="s">
        <v>9</v>
      </c>
      <c r="G14" s="17" t="s">
        <v>10</v>
      </c>
      <c r="H14" s="17" t="s">
        <v>2</v>
      </c>
      <c r="I14" s="106" t="s">
        <v>185</v>
      </c>
      <c r="L14" s="38" t="s">
        <v>171</v>
      </c>
    </row>
    <row r="15" spans="1:14" x14ac:dyDescent="0.2">
      <c r="A15" s="26" t="s">
        <v>11</v>
      </c>
      <c r="B15">
        <f>B3*(PI()*(0.15/2)^2)</f>
        <v>0</v>
      </c>
      <c r="C15">
        <f t="shared" ref="C15:I15" si="2">C3*(PI()*(0.15/2)^2)</f>
        <v>0</v>
      </c>
      <c r="D15">
        <f t="shared" si="2"/>
        <v>0</v>
      </c>
      <c r="E15">
        <f t="shared" si="2"/>
        <v>5.3014376029327764E-2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103" t="s">
        <v>172</v>
      </c>
    </row>
    <row r="16" spans="1:14" x14ac:dyDescent="0.2">
      <c r="A16" s="17" t="s">
        <v>12</v>
      </c>
      <c r="B16">
        <f>B4*(PI()*(0.25/2)^2)</f>
        <v>0</v>
      </c>
      <c r="C16">
        <f t="shared" ref="C16:I16" si="3">C4*(PI()*(0.25/2)^2)</f>
        <v>0.24543692606170259</v>
      </c>
      <c r="D16">
        <f t="shared" si="3"/>
        <v>0</v>
      </c>
      <c r="E16">
        <f t="shared" si="3"/>
        <v>9.8174770424681035E-2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103" t="s">
        <v>173</v>
      </c>
    </row>
    <row r="17" spans="1:12" x14ac:dyDescent="0.2">
      <c r="A17" s="17" t="s">
        <v>13</v>
      </c>
      <c r="B17">
        <f>B5*(PI()*(0.35/2)^2)</f>
        <v>0</v>
      </c>
      <c r="C17">
        <f t="shared" ref="C17:I17" si="4">C5*(PI()*(0.35/2)^2)</f>
        <v>0.1924225500323748</v>
      </c>
      <c r="D17">
        <f t="shared" si="4"/>
        <v>0</v>
      </c>
      <c r="E17">
        <f t="shared" si="4"/>
        <v>0.1924225500323748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 x14ac:dyDescent="0.2">
      <c r="A18" s="17" t="s">
        <v>14</v>
      </c>
      <c r="B18">
        <f>B6*(PI()*(0.45/2)^2)</f>
        <v>0</v>
      </c>
      <c r="C18">
        <f t="shared" ref="C18:I18" si="5">C6*(PI()*(0.45/2)^2)</f>
        <v>0.15904312808798329</v>
      </c>
      <c r="D18">
        <f t="shared" si="5"/>
        <v>0</v>
      </c>
      <c r="E18">
        <f t="shared" si="5"/>
        <v>0.15904312808798329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 x14ac:dyDescent="0.2">
      <c r="A19" s="17"/>
      <c r="L19" s="17" t="s">
        <v>46</v>
      </c>
    </row>
    <row r="20" spans="1:12" x14ac:dyDescent="0.2">
      <c r="A20" s="17" t="s">
        <v>47</v>
      </c>
      <c r="B20">
        <f>SUM(B15:B18)</f>
        <v>0</v>
      </c>
      <c r="C20">
        <f t="shared" ref="C20:I20" si="6">SUM(C15:C18)</f>
        <v>0.59690260418206065</v>
      </c>
      <c r="D20">
        <f t="shared" si="6"/>
        <v>0</v>
      </c>
      <c r="E20">
        <f t="shared" si="6"/>
        <v>0.50265482457436683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1.0995574287564276</v>
      </c>
    </row>
    <row r="21" spans="1:12" x14ac:dyDescent="0.2">
      <c r="A21" s="17" t="s">
        <v>48</v>
      </c>
      <c r="B21">
        <f>B20/$K$1</f>
        <v>0</v>
      </c>
      <c r="C21">
        <f t="shared" ref="C21:I21" si="7">C20/$K$1</f>
        <v>5.9772176108205848</v>
      </c>
      <c r="D21">
        <f t="shared" si="7"/>
        <v>0</v>
      </c>
      <c r="E21">
        <f t="shared" si="7"/>
        <v>5.033446409112071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11.010664019932655</v>
      </c>
    </row>
    <row r="30" spans="1:12" x14ac:dyDescent="0.2">
      <c r="A30" s="1" t="s">
        <v>52</v>
      </c>
    </row>
    <row r="31" spans="1:12" ht="13.5" thickBot="1" x14ac:dyDescent="0.25">
      <c r="B31" s="21" t="s">
        <v>0</v>
      </c>
      <c r="C31" s="21" t="s">
        <v>8</v>
      </c>
      <c r="D31" s="21" t="s">
        <v>1</v>
      </c>
      <c r="E31" s="36" t="s">
        <v>124</v>
      </c>
      <c r="F31" s="21" t="s">
        <v>9</v>
      </c>
      <c r="G31" s="21" t="s">
        <v>10</v>
      </c>
      <c r="H31" s="21" t="s">
        <v>2</v>
      </c>
      <c r="I31" s="49" t="s">
        <v>185</v>
      </c>
      <c r="J31" s="21"/>
      <c r="K31" s="17"/>
      <c r="L31" s="17" t="s">
        <v>46</v>
      </c>
    </row>
    <row r="32" spans="1:12" ht="14.25" thickTop="1" thickBot="1" x14ac:dyDescent="0.25">
      <c r="A32" s="19" t="str">
        <f>A9</f>
        <v>#stems/ha</v>
      </c>
      <c r="B32" s="32">
        <f>B9+'trees &gt;50 cm'!B45</f>
        <v>15.020585189968815</v>
      </c>
      <c r="C32" s="32">
        <f>C9+'trees &gt;50 cm'!C45</f>
        <v>130.17840497972972</v>
      </c>
      <c r="D32" s="32">
        <f>D9+'trees &gt;50 cm'!D45</f>
        <v>0</v>
      </c>
      <c r="E32" s="32">
        <f>E9+'trees &gt;50 cm'!E45</f>
        <v>105.14409632978169</v>
      </c>
      <c r="F32" s="32">
        <f>F9+'trees &gt;50 cm'!F45</f>
        <v>0</v>
      </c>
      <c r="G32" s="32">
        <f>G9+'trees &gt;50 cm'!G45</f>
        <v>0</v>
      </c>
      <c r="H32" s="32">
        <f>H9+'trees &gt;50 cm'!H45</f>
        <v>0</v>
      </c>
      <c r="I32" s="32">
        <f>I9+'trees &gt;50 cm'!I45</f>
        <v>0</v>
      </c>
      <c r="J32" s="32"/>
      <c r="L32">
        <f>SUM(B32:I32)</f>
        <v>250.34308649948022</v>
      </c>
    </row>
    <row r="33" spans="1:12" ht="14.25" thickTop="1" thickBot="1" x14ac:dyDescent="0.25">
      <c r="A33" s="19" t="str">
        <f>A21</f>
        <v>m^2/ha</v>
      </c>
      <c r="B33" s="31">
        <f>B21+'trees &gt;50 cm'!B93</f>
        <v>47.473268330321083</v>
      </c>
      <c r="C33" s="31">
        <f>C21+'trees &gt;50 cm'!C93</f>
        <v>38.598448984594953</v>
      </c>
      <c r="D33" s="31">
        <f>D21+'trees &gt;50 cm'!D93</f>
        <v>0</v>
      </c>
      <c r="E33" s="31">
        <f>E21+'trees &gt;50 cm'!E93</f>
        <v>13.549522591548765</v>
      </c>
      <c r="F33" s="31">
        <f>F21+'trees &gt;50 cm'!F93</f>
        <v>0</v>
      </c>
      <c r="G33" s="31">
        <f>G21+'trees &gt;50 cm'!G93</f>
        <v>0</v>
      </c>
      <c r="H33" s="31">
        <f>H21+'trees &gt;50 cm'!H93</f>
        <v>0</v>
      </c>
      <c r="I33" s="31">
        <f>I21+'trees &gt;50 cm'!I93</f>
        <v>0</v>
      </c>
      <c r="J33" s="31"/>
      <c r="L33">
        <f>SUM(B33:I33)</f>
        <v>99.621239906464808</v>
      </c>
    </row>
    <row r="34" spans="1:12" ht="13.5" thickTop="1" x14ac:dyDescent="0.2"/>
    <row r="36" spans="1:12" x14ac:dyDescent="0.2">
      <c r="B36" s="33" t="s">
        <v>112</v>
      </c>
    </row>
    <row r="37" spans="1:12" x14ac:dyDescent="0.2">
      <c r="B37" s="34" t="s">
        <v>113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workbookViewId="0">
      <selection activeCell="M25" sqref="M25"/>
    </sheetView>
  </sheetViews>
  <sheetFormatPr defaultColWidth="8.85546875" defaultRowHeight="12.75" x14ac:dyDescent="0.2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 x14ac:dyDescent="0.2">
      <c r="A1" s="2" t="s">
        <v>15</v>
      </c>
      <c r="B1" s="2"/>
      <c r="C1" s="2"/>
      <c r="D1" s="2"/>
      <c r="E1" s="2"/>
      <c r="F1" s="2"/>
      <c r="G1" s="1" t="s">
        <v>49</v>
      </c>
      <c r="H1" s="2"/>
      <c r="J1">
        <f>'Slope Correction'!H16</f>
        <v>0.19972590695091477</v>
      </c>
      <c r="K1" s="97" t="s">
        <v>217</v>
      </c>
    </row>
    <row r="2" spans="1:12" x14ac:dyDescent="0.2">
      <c r="A2" s="19" t="s">
        <v>16</v>
      </c>
      <c r="B2" s="24" t="s">
        <v>0</v>
      </c>
      <c r="C2" s="24" t="s">
        <v>8</v>
      </c>
      <c r="D2" s="24" t="s">
        <v>1</v>
      </c>
      <c r="E2" s="6" t="s">
        <v>124</v>
      </c>
      <c r="F2" s="24" t="s">
        <v>9</v>
      </c>
      <c r="G2" s="24" t="s">
        <v>10</v>
      </c>
      <c r="H2" s="20" t="s">
        <v>3</v>
      </c>
      <c r="I2" s="111" t="s">
        <v>185</v>
      </c>
    </row>
    <row r="3" spans="1:12" x14ac:dyDescent="0.2">
      <c r="A3">
        <v>1</v>
      </c>
      <c r="B3">
        <f>'raw tree data'!B13</f>
        <v>0</v>
      </c>
      <c r="C3">
        <f>'raw tree data'!C13</f>
        <v>103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0</v>
      </c>
      <c r="C4">
        <f>'raw tree data'!C14</f>
        <v>0</v>
      </c>
      <c r="D4">
        <f>'raw tree data'!D14</f>
        <v>0</v>
      </c>
      <c r="E4">
        <f>'raw tree data'!E14</f>
        <v>50.1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261</v>
      </c>
      <c r="C5">
        <f>'raw tree data'!C15</f>
        <v>0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0</v>
      </c>
      <c r="C6">
        <f>'raw tree data'!C16</f>
        <v>78.099999999999994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30" t="s">
        <v>186</v>
      </c>
    </row>
    <row r="7" spans="1:12" x14ac:dyDescent="0.2">
      <c r="A7">
        <v>5</v>
      </c>
      <c r="B7">
        <f>'raw tree data'!B17</f>
        <v>211</v>
      </c>
      <c r="C7">
        <f>'raw tree data'!C17</f>
        <v>0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30" t="s">
        <v>119</v>
      </c>
    </row>
    <row r="8" spans="1:12" x14ac:dyDescent="0.2">
      <c r="A8">
        <v>6</v>
      </c>
      <c r="B8">
        <f>'raw tree data'!B18</f>
        <v>0</v>
      </c>
      <c r="C8">
        <f>'raw tree data'!C18</f>
        <v>92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30" t="s">
        <v>120</v>
      </c>
    </row>
    <row r="9" spans="1:12" x14ac:dyDescent="0.2">
      <c r="A9">
        <v>7</v>
      </c>
      <c r="B9">
        <f>'raw tree data'!B19</f>
        <v>0</v>
      </c>
      <c r="C9">
        <f>'raw tree data'!C19</f>
        <v>67.3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8" t="s">
        <v>121</v>
      </c>
    </row>
    <row r="10" spans="1:12" x14ac:dyDescent="0.2">
      <c r="A10">
        <v>8</v>
      </c>
      <c r="B10">
        <f>'raw tree data'!B20</f>
        <v>0</v>
      </c>
      <c r="C10">
        <f>'raw tree data'!C20</f>
        <v>139.30000000000001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8" t="s">
        <v>122</v>
      </c>
    </row>
    <row r="11" spans="1:12" x14ac:dyDescent="0.2">
      <c r="A11">
        <v>9</v>
      </c>
      <c r="B11">
        <f>'raw tree data'!B21</f>
        <v>89.9</v>
      </c>
      <c r="C11">
        <f>'raw tree data'!C21</f>
        <v>0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30" t="s">
        <v>123</v>
      </c>
    </row>
    <row r="12" spans="1:12" x14ac:dyDescent="0.2">
      <c r="A12">
        <v>10</v>
      </c>
      <c r="B12">
        <f>'raw tree data'!B22</f>
        <v>0</v>
      </c>
      <c r="C12">
        <f>'raw tree data'!C22</f>
        <v>114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30"/>
    </row>
    <row r="13" spans="1:12" x14ac:dyDescent="0.2">
      <c r="A13">
        <v>11</v>
      </c>
      <c r="B13">
        <f>'raw tree data'!B23</f>
        <v>0</v>
      </c>
      <c r="C13">
        <f>'raw tree data'!C23</f>
        <v>0</v>
      </c>
      <c r="D13">
        <f>'raw tree data'!D23</f>
        <v>0</v>
      </c>
      <c r="E13">
        <f>'raw tree data'!E23</f>
        <v>53.5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30" t="s">
        <v>114</v>
      </c>
    </row>
    <row r="14" spans="1:12" x14ac:dyDescent="0.2">
      <c r="A14">
        <v>12</v>
      </c>
      <c r="B14">
        <f>'raw tree data'!B24</f>
        <v>0</v>
      </c>
      <c r="C14">
        <f>'raw tree data'!C24</f>
        <v>88.6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30" t="s">
        <v>187</v>
      </c>
    </row>
    <row r="15" spans="1:12" x14ac:dyDescent="0.2">
      <c r="A15">
        <v>13</v>
      </c>
      <c r="B15">
        <f>'raw tree data'!B25</f>
        <v>0</v>
      </c>
      <c r="C15">
        <f>'raw tree data'!C25</f>
        <v>53.5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0</v>
      </c>
      <c r="C16">
        <f>'raw tree data'!C26</f>
        <v>0</v>
      </c>
      <c r="D16">
        <f>'raw tree data'!D26</f>
        <v>0</v>
      </c>
      <c r="E16">
        <f>'raw tree data'!E26</f>
        <v>52.7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0</v>
      </c>
      <c r="C17">
        <f>'raw tree data'!C27</f>
        <v>0</v>
      </c>
      <c r="D17">
        <f>'raw tree data'!D27</f>
        <v>0</v>
      </c>
      <c r="E17">
        <f>'raw tree data'!E27</f>
        <v>85.7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0</v>
      </c>
      <c r="C18">
        <f>'raw tree data'!C28</f>
        <v>0</v>
      </c>
      <c r="D18">
        <f>'raw tree data'!D28</f>
        <v>0</v>
      </c>
      <c r="E18">
        <f>'raw tree data'!E28</f>
        <v>78.5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0</v>
      </c>
      <c r="C19">
        <f>'raw tree data'!C29</f>
        <v>75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0</v>
      </c>
      <c r="C20">
        <f>'raw tree data'!C30</f>
        <v>67.2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0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11" x14ac:dyDescent="0.2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11" x14ac:dyDescent="0.2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11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11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11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11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11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11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11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11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11" x14ac:dyDescent="0.2">
      <c r="K43" s="25" t="s">
        <v>46</v>
      </c>
    </row>
    <row r="44" spans="1:11" x14ac:dyDescent="0.2">
      <c r="A44" s="17" t="s">
        <v>43</v>
      </c>
      <c r="B44">
        <f t="shared" ref="B44:I44" si="0">COUNTIF(B3:B27,"&gt;0")</f>
        <v>3</v>
      </c>
      <c r="C44">
        <f t="shared" si="0"/>
        <v>10</v>
      </c>
      <c r="D44">
        <f t="shared" si="0"/>
        <v>0</v>
      </c>
      <c r="E44">
        <f t="shared" si="0"/>
        <v>5</v>
      </c>
      <c r="F44">
        <f t="shared" si="0"/>
        <v>0</v>
      </c>
      <c r="G44">
        <f t="shared" si="0"/>
        <v>0</v>
      </c>
      <c r="H44">
        <f t="shared" si="0"/>
        <v>0</v>
      </c>
      <c r="I44">
        <f t="shared" si="0"/>
        <v>0</v>
      </c>
      <c r="K44">
        <f>SUM(B44:I44)</f>
        <v>18</v>
      </c>
    </row>
    <row r="45" spans="1:11" x14ac:dyDescent="0.2">
      <c r="A45" s="23" t="s">
        <v>44</v>
      </c>
      <c r="B45">
        <f>B44/$J$1</f>
        <v>15.020585189968815</v>
      </c>
      <c r="C45">
        <f t="shared" ref="C45:I45" si="1">C44/$J$1</f>
        <v>50.068617299896047</v>
      </c>
      <c r="D45">
        <f t="shared" si="1"/>
        <v>0</v>
      </c>
      <c r="E45">
        <f t="shared" si="1"/>
        <v>25.034308649948024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K45">
        <f>K44/$J$1</f>
        <v>90.123511139812891</v>
      </c>
    </row>
    <row r="48" spans="1:11" x14ac:dyDescent="0.2">
      <c r="A48" t="s">
        <v>45</v>
      </c>
    </row>
    <row r="49" spans="1:9" x14ac:dyDescent="0.2">
      <c r="A49" s="19" t="str">
        <f t="shared" ref="A49:I49" si="2">A2</f>
        <v>Tree #</v>
      </c>
      <c r="B49" s="24" t="str">
        <f t="shared" si="2"/>
        <v>df</v>
      </c>
      <c r="C49" s="24" t="str">
        <f t="shared" si="2"/>
        <v>wh</v>
      </c>
      <c r="D49" s="24" t="str">
        <f t="shared" si="2"/>
        <v>wrc</v>
      </c>
      <c r="E49" s="24" t="str">
        <f t="shared" si="2"/>
        <v>pac silver fir</v>
      </c>
      <c r="F49" s="24" t="str">
        <f t="shared" si="2"/>
        <v>py</v>
      </c>
      <c r="G49" s="24" t="str">
        <f t="shared" si="2"/>
        <v>blm</v>
      </c>
      <c r="H49" s="24" t="str">
        <f t="shared" si="2"/>
        <v xml:space="preserve">ra </v>
      </c>
      <c r="I49" s="20" t="str">
        <f t="shared" si="2"/>
        <v>other</v>
      </c>
    </row>
    <row r="50" spans="1:9" x14ac:dyDescent="0.2">
      <c r="A50">
        <f t="shared" ref="A50:A65" si="3">A3</f>
        <v>1</v>
      </c>
      <c r="B50">
        <f t="shared" ref="B50:I50" si="4">(PI()*(B3/2)^2)/10000</f>
        <v>0</v>
      </c>
      <c r="C50">
        <f t="shared" si="4"/>
        <v>0.83322891154835288</v>
      </c>
      <c r="D50">
        <f t="shared" si="4"/>
        <v>0</v>
      </c>
      <c r="E50">
        <f t="shared" si="4"/>
        <v>0</v>
      </c>
      <c r="F50">
        <f t="shared" si="4"/>
        <v>0</v>
      </c>
      <c r="G50">
        <f t="shared" si="4"/>
        <v>0</v>
      </c>
      <c r="H50">
        <f t="shared" si="4"/>
        <v>0</v>
      </c>
      <c r="I50">
        <f t="shared" si="4"/>
        <v>0</v>
      </c>
    </row>
    <row r="51" spans="1:9" x14ac:dyDescent="0.2">
      <c r="A51">
        <f t="shared" si="3"/>
        <v>2</v>
      </c>
      <c r="B51">
        <f t="shared" ref="B51:I51" si="5">(PI()*(B4/2)^2)/10000</f>
        <v>0</v>
      </c>
      <c r="C51">
        <f t="shared" si="5"/>
        <v>0</v>
      </c>
      <c r="D51">
        <f t="shared" si="5"/>
        <v>0</v>
      </c>
      <c r="E51">
        <f t="shared" si="5"/>
        <v>0.19713572441092292</v>
      </c>
      <c r="F51">
        <f t="shared" si="5"/>
        <v>0</v>
      </c>
      <c r="G51">
        <f t="shared" si="5"/>
        <v>0</v>
      </c>
      <c r="H51">
        <f t="shared" si="5"/>
        <v>0</v>
      </c>
      <c r="I51">
        <f t="shared" si="5"/>
        <v>0</v>
      </c>
    </row>
    <row r="52" spans="1:9" x14ac:dyDescent="0.2">
      <c r="A52">
        <f t="shared" si="3"/>
        <v>3</v>
      </c>
      <c r="B52">
        <f t="shared" ref="B52:I52" si="6">(PI()*(B5/2)^2)/10000</f>
        <v>5.3502108288797574</v>
      </c>
      <c r="C52">
        <f t="shared" si="6"/>
        <v>0</v>
      </c>
      <c r="D52">
        <f t="shared" si="6"/>
        <v>0</v>
      </c>
      <c r="E52">
        <f t="shared" si="6"/>
        <v>0</v>
      </c>
      <c r="F52">
        <f t="shared" si="6"/>
        <v>0</v>
      </c>
      <c r="G52">
        <f t="shared" si="6"/>
        <v>0</v>
      </c>
      <c r="H52">
        <f t="shared" si="6"/>
        <v>0</v>
      </c>
      <c r="I52">
        <f t="shared" si="6"/>
        <v>0</v>
      </c>
    </row>
    <row r="53" spans="1:9" x14ac:dyDescent="0.2">
      <c r="A53">
        <f t="shared" si="3"/>
        <v>4</v>
      </c>
      <c r="B53">
        <f t="shared" ref="B53:I53" si="7">(PI()*(B6/2)^2)/10000</f>
        <v>0</v>
      </c>
      <c r="C53">
        <f t="shared" si="7"/>
        <v>0.47906224914407086</v>
      </c>
      <c r="D53">
        <f t="shared" si="7"/>
        <v>0</v>
      </c>
      <c r="E53">
        <f t="shared" si="7"/>
        <v>0</v>
      </c>
      <c r="F53">
        <f t="shared" si="7"/>
        <v>0</v>
      </c>
      <c r="G53">
        <f t="shared" si="7"/>
        <v>0</v>
      </c>
      <c r="H53">
        <f t="shared" si="7"/>
        <v>0</v>
      </c>
      <c r="I53">
        <f t="shared" si="7"/>
        <v>0</v>
      </c>
    </row>
    <row r="54" spans="1:9" x14ac:dyDescent="0.2">
      <c r="A54">
        <f t="shared" si="3"/>
        <v>5</v>
      </c>
      <c r="B54">
        <f t="shared" ref="B54:I54" si="8">(PI()*(B7/2)^2)/10000</f>
        <v>3.4966711632617793</v>
      </c>
      <c r="C54">
        <f t="shared" si="8"/>
        <v>0</v>
      </c>
      <c r="D54">
        <f t="shared" si="8"/>
        <v>0</v>
      </c>
      <c r="E54">
        <f t="shared" si="8"/>
        <v>0</v>
      </c>
      <c r="F54">
        <f t="shared" si="8"/>
        <v>0</v>
      </c>
      <c r="G54">
        <f t="shared" si="8"/>
        <v>0</v>
      </c>
      <c r="H54">
        <f t="shared" si="8"/>
        <v>0</v>
      </c>
      <c r="I54">
        <f t="shared" si="8"/>
        <v>0</v>
      </c>
    </row>
    <row r="55" spans="1:9" x14ac:dyDescent="0.2">
      <c r="A55">
        <f t="shared" si="3"/>
        <v>6</v>
      </c>
      <c r="B55">
        <f t="shared" ref="B55:I55" si="9">(PI()*(B8/2)^2)/10000</f>
        <v>0</v>
      </c>
      <c r="C55">
        <f t="shared" si="9"/>
        <v>0.66476100549960015</v>
      </c>
      <c r="D55">
        <f t="shared" si="9"/>
        <v>0</v>
      </c>
      <c r="E55">
        <f t="shared" si="9"/>
        <v>0</v>
      </c>
      <c r="F55">
        <f t="shared" si="9"/>
        <v>0</v>
      </c>
      <c r="G55">
        <f t="shared" si="9"/>
        <v>0</v>
      </c>
      <c r="H55">
        <f t="shared" si="9"/>
        <v>0</v>
      </c>
      <c r="I55">
        <f t="shared" si="9"/>
        <v>0</v>
      </c>
    </row>
    <row r="56" spans="1:9" x14ac:dyDescent="0.2">
      <c r="A56">
        <f t="shared" si="3"/>
        <v>7</v>
      </c>
      <c r="B56">
        <f t="shared" ref="B56:I56" si="10">(PI()*(B9/2)^2)/10000</f>
        <v>0</v>
      </c>
      <c r="C56">
        <f t="shared" si="10"/>
        <v>0.35572960474944282</v>
      </c>
      <c r="D56">
        <f t="shared" si="10"/>
        <v>0</v>
      </c>
      <c r="E56">
        <f t="shared" si="10"/>
        <v>0</v>
      </c>
      <c r="F56">
        <f t="shared" si="10"/>
        <v>0</v>
      </c>
      <c r="G56">
        <f t="shared" si="10"/>
        <v>0</v>
      </c>
      <c r="H56">
        <f t="shared" si="10"/>
        <v>0</v>
      </c>
      <c r="I56">
        <f t="shared" si="10"/>
        <v>0</v>
      </c>
    </row>
    <row r="57" spans="1:9" x14ac:dyDescent="0.2">
      <c r="A57">
        <f t="shared" si="3"/>
        <v>8</v>
      </c>
      <c r="B57">
        <f t="shared" ref="B57:I57" si="11">(PI()*(B10/2)^2)/10000</f>
        <v>0</v>
      </c>
      <c r="C57">
        <f t="shared" si="11"/>
        <v>1.5240250807664151</v>
      </c>
      <c r="D57">
        <f t="shared" si="11"/>
        <v>0</v>
      </c>
      <c r="E57">
        <f t="shared" si="11"/>
        <v>0</v>
      </c>
      <c r="F57">
        <f t="shared" si="11"/>
        <v>0</v>
      </c>
      <c r="G57">
        <f t="shared" si="11"/>
        <v>0</v>
      </c>
      <c r="H57">
        <f t="shared" si="11"/>
        <v>0</v>
      </c>
      <c r="I57">
        <f t="shared" si="11"/>
        <v>0</v>
      </c>
    </row>
    <row r="58" spans="1:9" x14ac:dyDescent="0.2">
      <c r="A58">
        <f t="shared" si="3"/>
        <v>9</v>
      </c>
      <c r="B58">
        <f t="shared" ref="B58:I58" si="12">(PI()*(B11/2)^2)/10000</f>
        <v>0.63475958105598118</v>
      </c>
      <c r="C58">
        <f t="shared" si="12"/>
        <v>0</v>
      </c>
      <c r="D58">
        <f t="shared" si="12"/>
        <v>0</v>
      </c>
      <c r="E58">
        <f t="shared" si="12"/>
        <v>0</v>
      </c>
      <c r="F58">
        <f t="shared" si="12"/>
        <v>0</v>
      </c>
      <c r="G58">
        <f t="shared" si="12"/>
        <v>0</v>
      </c>
      <c r="H58">
        <f t="shared" si="12"/>
        <v>0</v>
      </c>
      <c r="I58">
        <f t="shared" si="12"/>
        <v>0</v>
      </c>
    </row>
    <row r="59" spans="1:9" x14ac:dyDescent="0.2">
      <c r="A59">
        <f t="shared" si="3"/>
        <v>10</v>
      </c>
      <c r="B59">
        <f t="shared" ref="B59:I59" si="13">(PI()*(B12/2)^2)/10000</f>
        <v>0</v>
      </c>
      <c r="C59">
        <f t="shared" si="13"/>
        <v>1.0207034531513237</v>
      </c>
      <c r="D59">
        <f t="shared" si="13"/>
        <v>0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</row>
    <row r="60" spans="1:9" x14ac:dyDescent="0.2">
      <c r="A60">
        <f t="shared" si="3"/>
        <v>11</v>
      </c>
      <c r="B60">
        <f t="shared" ref="B60:I60" si="14">(PI()*(B13/2)^2)/10000</f>
        <v>0</v>
      </c>
      <c r="C60">
        <f t="shared" si="14"/>
        <v>0</v>
      </c>
      <c r="D60">
        <f t="shared" si="14"/>
        <v>0</v>
      </c>
      <c r="E60">
        <f t="shared" si="14"/>
        <v>0.22480058931843463</v>
      </c>
      <c r="F60">
        <f t="shared" si="14"/>
        <v>0</v>
      </c>
      <c r="G60">
        <f t="shared" si="14"/>
        <v>0</v>
      </c>
      <c r="H60">
        <f t="shared" si="14"/>
        <v>0</v>
      </c>
      <c r="I60">
        <f t="shared" si="14"/>
        <v>0</v>
      </c>
    </row>
    <row r="61" spans="1:9" x14ac:dyDescent="0.2">
      <c r="A61">
        <f t="shared" si="3"/>
        <v>12</v>
      </c>
      <c r="B61">
        <f t="shared" ref="B61:I61" si="15">(PI()*(B14/2)^2)/10000</f>
        <v>0</v>
      </c>
      <c r="C61">
        <f t="shared" si="15"/>
        <v>0.61653441667434328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0</v>
      </c>
      <c r="H61">
        <f t="shared" si="15"/>
        <v>0</v>
      </c>
      <c r="I61">
        <f t="shared" si="15"/>
        <v>0</v>
      </c>
    </row>
    <row r="62" spans="1:9" x14ac:dyDescent="0.2">
      <c r="A62">
        <f t="shared" si="3"/>
        <v>13</v>
      </c>
      <c r="B62">
        <f t="shared" ref="B62:I62" si="16">(PI()*(B15/2)^2)/10000</f>
        <v>0</v>
      </c>
      <c r="C62">
        <f t="shared" si="16"/>
        <v>0.22480058931843463</v>
      </c>
      <c r="D62">
        <f t="shared" si="16"/>
        <v>0</v>
      </c>
      <c r="E62">
        <f t="shared" si="16"/>
        <v>0</v>
      </c>
      <c r="F62">
        <f t="shared" si="16"/>
        <v>0</v>
      </c>
      <c r="G62">
        <f t="shared" si="16"/>
        <v>0</v>
      </c>
      <c r="H62">
        <f t="shared" si="16"/>
        <v>0</v>
      </c>
      <c r="I62">
        <f t="shared" si="16"/>
        <v>0</v>
      </c>
    </row>
    <row r="63" spans="1:9" x14ac:dyDescent="0.2">
      <c r="A63">
        <f t="shared" si="3"/>
        <v>14</v>
      </c>
      <c r="B63">
        <f t="shared" ref="B63:I63" si="17">(PI()*(B16/2)^2)/10000</f>
        <v>0</v>
      </c>
      <c r="C63">
        <f t="shared" si="17"/>
        <v>0</v>
      </c>
      <c r="D63">
        <f t="shared" si="17"/>
        <v>0</v>
      </c>
      <c r="E63">
        <f t="shared" si="17"/>
        <v>0.21812784652220993</v>
      </c>
      <c r="F63">
        <f t="shared" si="17"/>
        <v>0</v>
      </c>
      <c r="G63">
        <f t="shared" si="17"/>
        <v>0</v>
      </c>
      <c r="H63">
        <f t="shared" si="17"/>
        <v>0</v>
      </c>
      <c r="I63">
        <f t="shared" si="17"/>
        <v>0</v>
      </c>
    </row>
    <row r="64" spans="1:9" x14ac:dyDescent="0.2">
      <c r="A64">
        <f t="shared" si="3"/>
        <v>15</v>
      </c>
      <c r="B64">
        <f t="shared" ref="B64:I64" si="18">(PI()*(B17/2)^2)/10000</f>
        <v>0</v>
      </c>
      <c r="C64">
        <f t="shared" si="18"/>
        <v>0</v>
      </c>
      <c r="D64">
        <f t="shared" si="18"/>
        <v>0</v>
      </c>
      <c r="E64">
        <f t="shared" si="18"/>
        <v>0.57683489570909252</v>
      </c>
      <c r="F64">
        <f t="shared" si="18"/>
        <v>0</v>
      </c>
      <c r="G64">
        <f t="shared" si="18"/>
        <v>0</v>
      </c>
      <c r="H64">
        <f t="shared" si="18"/>
        <v>0</v>
      </c>
      <c r="I64">
        <f t="shared" si="18"/>
        <v>0</v>
      </c>
    </row>
    <row r="65" spans="1:9" x14ac:dyDescent="0.2">
      <c r="A65">
        <f t="shared" si="3"/>
        <v>16</v>
      </c>
      <c r="B65">
        <f t="shared" ref="B65:I65" si="19">(PI()*(B18/2)^2)/10000</f>
        <v>0</v>
      </c>
      <c r="C65">
        <f t="shared" si="19"/>
        <v>0</v>
      </c>
      <c r="D65">
        <f t="shared" si="19"/>
        <v>0</v>
      </c>
      <c r="E65">
        <f t="shared" si="19"/>
        <v>0.48398198323959257</v>
      </c>
      <c r="F65">
        <f t="shared" si="19"/>
        <v>0</v>
      </c>
      <c r="G65">
        <f t="shared" si="19"/>
        <v>0</v>
      </c>
      <c r="H65">
        <f t="shared" si="19"/>
        <v>0</v>
      </c>
      <c r="I65">
        <f t="shared" si="19"/>
        <v>0</v>
      </c>
    </row>
    <row r="66" spans="1:9" x14ac:dyDescent="0.2">
      <c r="A66">
        <v>17</v>
      </c>
      <c r="B66">
        <f t="shared" ref="B66:I66" si="20">(PI()*(B19/2)^2)/10000</f>
        <v>0</v>
      </c>
      <c r="C66">
        <f t="shared" si="20"/>
        <v>0.44178646691106471</v>
      </c>
      <c r="D66">
        <f t="shared" si="20"/>
        <v>0</v>
      </c>
      <c r="E66">
        <f t="shared" si="20"/>
        <v>0</v>
      </c>
      <c r="F66">
        <f t="shared" si="20"/>
        <v>0</v>
      </c>
      <c r="G66">
        <f t="shared" si="20"/>
        <v>0</v>
      </c>
      <c r="H66">
        <f t="shared" si="20"/>
        <v>0</v>
      </c>
      <c r="I66">
        <f t="shared" si="20"/>
        <v>0</v>
      </c>
    </row>
    <row r="67" spans="1:9" x14ac:dyDescent="0.2">
      <c r="A67">
        <v>18</v>
      </c>
      <c r="B67">
        <f t="shared" ref="B67:I67" si="21">(PI()*(B20/2)^2)/10000</f>
        <v>0</v>
      </c>
      <c r="C67">
        <f t="shared" si="21"/>
        <v>0.35467324421967328</v>
      </c>
      <c r="D67">
        <f t="shared" si="21"/>
        <v>0</v>
      </c>
      <c r="E67">
        <f t="shared" si="21"/>
        <v>0</v>
      </c>
      <c r="F67">
        <f t="shared" si="21"/>
        <v>0</v>
      </c>
      <c r="G67">
        <f t="shared" si="21"/>
        <v>0</v>
      </c>
      <c r="H67">
        <f t="shared" si="21"/>
        <v>0</v>
      </c>
      <c r="I67">
        <f t="shared" si="21"/>
        <v>0</v>
      </c>
    </row>
    <row r="68" spans="1:9" x14ac:dyDescent="0.2">
      <c r="A68">
        <v>19</v>
      </c>
      <c r="B68">
        <f t="shared" ref="B68:I68" si="22">(PI()*(B21/2)^2)/10000</f>
        <v>0</v>
      </c>
      <c r="C68">
        <f t="shared" si="22"/>
        <v>0</v>
      </c>
      <c r="D68">
        <f t="shared" si="22"/>
        <v>0</v>
      </c>
      <c r="E68">
        <f t="shared" si="22"/>
        <v>0</v>
      </c>
      <c r="F68">
        <f t="shared" si="22"/>
        <v>0</v>
      </c>
      <c r="G68">
        <f t="shared" si="22"/>
        <v>0</v>
      </c>
      <c r="H68">
        <f t="shared" si="22"/>
        <v>0</v>
      </c>
      <c r="I68">
        <f t="shared" si="22"/>
        <v>0</v>
      </c>
    </row>
    <row r="69" spans="1:9" x14ac:dyDescent="0.2">
      <c r="A69">
        <v>20</v>
      </c>
      <c r="B69">
        <f t="shared" ref="B69:I69" si="23">(PI()*(B22/2)^2)/10000</f>
        <v>0</v>
      </c>
      <c r="C69">
        <f t="shared" si="23"/>
        <v>0</v>
      </c>
      <c r="D69">
        <f t="shared" si="23"/>
        <v>0</v>
      </c>
      <c r="E69">
        <f t="shared" si="23"/>
        <v>0</v>
      </c>
      <c r="F69">
        <f t="shared" si="23"/>
        <v>0</v>
      </c>
      <c r="G69">
        <f t="shared" si="23"/>
        <v>0</v>
      </c>
      <c r="H69">
        <f t="shared" si="23"/>
        <v>0</v>
      </c>
      <c r="I69">
        <f t="shared" si="23"/>
        <v>0</v>
      </c>
    </row>
    <row r="70" spans="1:9" x14ac:dyDescent="0.2">
      <c r="A70">
        <v>21</v>
      </c>
      <c r="B70">
        <f t="shared" ref="B70:I70" si="24">(PI()*(B23/2)^2)/10000</f>
        <v>0</v>
      </c>
      <c r="C70">
        <f t="shared" si="24"/>
        <v>0</v>
      </c>
      <c r="D70">
        <f t="shared" si="24"/>
        <v>0</v>
      </c>
      <c r="E70">
        <f t="shared" si="24"/>
        <v>0</v>
      </c>
      <c r="F70">
        <f t="shared" si="24"/>
        <v>0</v>
      </c>
      <c r="G70">
        <f t="shared" si="24"/>
        <v>0</v>
      </c>
      <c r="H70">
        <f t="shared" si="24"/>
        <v>0</v>
      </c>
      <c r="I70">
        <f t="shared" si="24"/>
        <v>0</v>
      </c>
    </row>
    <row r="71" spans="1:9" x14ac:dyDescent="0.2">
      <c r="A71">
        <v>22</v>
      </c>
      <c r="B71">
        <f t="shared" ref="B71:I71" si="25">(PI()*(B24/2)^2)/10000</f>
        <v>0</v>
      </c>
      <c r="C71">
        <f t="shared" si="25"/>
        <v>0</v>
      </c>
      <c r="D71">
        <f t="shared" si="25"/>
        <v>0</v>
      </c>
      <c r="E71">
        <f t="shared" si="25"/>
        <v>0</v>
      </c>
      <c r="F71">
        <f t="shared" si="25"/>
        <v>0</v>
      </c>
      <c r="G71">
        <f t="shared" si="25"/>
        <v>0</v>
      </c>
      <c r="H71">
        <f t="shared" si="25"/>
        <v>0</v>
      </c>
      <c r="I71">
        <f t="shared" si="25"/>
        <v>0</v>
      </c>
    </row>
    <row r="72" spans="1:9" x14ac:dyDescent="0.2">
      <c r="A72">
        <v>23</v>
      </c>
      <c r="B72">
        <f t="shared" ref="B72:I72" si="26">(PI()*(B25/2)^2)/10000</f>
        <v>0</v>
      </c>
      <c r="C72">
        <f t="shared" si="26"/>
        <v>0</v>
      </c>
      <c r="D72">
        <f t="shared" si="26"/>
        <v>0</v>
      </c>
      <c r="E72">
        <f t="shared" si="26"/>
        <v>0</v>
      </c>
      <c r="F72">
        <f t="shared" si="26"/>
        <v>0</v>
      </c>
      <c r="G72">
        <f t="shared" si="26"/>
        <v>0</v>
      </c>
      <c r="H72">
        <f t="shared" si="26"/>
        <v>0</v>
      </c>
      <c r="I72">
        <f t="shared" si="26"/>
        <v>0</v>
      </c>
    </row>
    <row r="73" spans="1:9" x14ac:dyDescent="0.2">
      <c r="A73">
        <v>24</v>
      </c>
      <c r="B73">
        <f t="shared" ref="B73:I73" si="27">(PI()*(B26/2)^2)/10000</f>
        <v>0</v>
      </c>
      <c r="C73">
        <f t="shared" si="27"/>
        <v>0</v>
      </c>
      <c r="D73">
        <f t="shared" si="27"/>
        <v>0</v>
      </c>
      <c r="E73">
        <f t="shared" si="27"/>
        <v>0</v>
      </c>
      <c r="F73">
        <f t="shared" si="27"/>
        <v>0</v>
      </c>
      <c r="G73">
        <f t="shared" si="27"/>
        <v>0</v>
      </c>
      <c r="H73">
        <f t="shared" si="27"/>
        <v>0</v>
      </c>
      <c r="I73">
        <f t="shared" si="27"/>
        <v>0</v>
      </c>
    </row>
    <row r="74" spans="1:9" x14ac:dyDescent="0.2">
      <c r="A74">
        <v>25</v>
      </c>
      <c r="B74">
        <f t="shared" ref="B74:I74" si="28">(PI()*(B27/2)^2)/10000</f>
        <v>0</v>
      </c>
      <c r="C74">
        <f t="shared" si="28"/>
        <v>0</v>
      </c>
      <c r="D74">
        <f t="shared" si="28"/>
        <v>0</v>
      </c>
      <c r="E74">
        <f t="shared" si="28"/>
        <v>0</v>
      </c>
      <c r="F74">
        <f t="shared" si="28"/>
        <v>0</v>
      </c>
      <c r="G74">
        <f t="shared" si="28"/>
        <v>0</v>
      </c>
      <c r="H74">
        <f t="shared" si="28"/>
        <v>0</v>
      </c>
      <c r="I74">
        <f t="shared" si="28"/>
        <v>0</v>
      </c>
    </row>
    <row r="75" spans="1:9" x14ac:dyDescent="0.2">
      <c r="A75">
        <v>26</v>
      </c>
      <c r="B75">
        <f t="shared" ref="B75:I75" si="29">(PI()*(B28/2)^2)/10000</f>
        <v>0</v>
      </c>
      <c r="C75">
        <f t="shared" si="29"/>
        <v>0</v>
      </c>
      <c r="D75">
        <f t="shared" si="29"/>
        <v>0</v>
      </c>
      <c r="E75">
        <f t="shared" si="29"/>
        <v>0</v>
      </c>
      <c r="F75">
        <f t="shared" si="29"/>
        <v>0</v>
      </c>
      <c r="G75">
        <f t="shared" si="29"/>
        <v>0</v>
      </c>
      <c r="H75">
        <f t="shared" si="29"/>
        <v>0</v>
      </c>
      <c r="I75">
        <f t="shared" si="29"/>
        <v>0</v>
      </c>
    </row>
    <row r="76" spans="1:9" x14ac:dyDescent="0.2">
      <c r="A76">
        <v>27</v>
      </c>
      <c r="B76">
        <f t="shared" ref="B76:I76" si="30">(PI()*(B29/2)^2)/10000</f>
        <v>0</v>
      </c>
      <c r="C76">
        <f t="shared" si="30"/>
        <v>0</v>
      </c>
      <c r="D76">
        <f t="shared" si="30"/>
        <v>0</v>
      </c>
      <c r="E76">
        <f t="shared" si="30"/>
        <v>0</v>
      </c>
      <c r="F76">
        <f t="shared" si="30"/>
        <v>0</v>
      </c>
      <c r="G76">
        <f t="shared" si="30"/>
        <v>0</v>
      </c>
      <c r="H76">
        <f t="shared" si="30"/>
        <v>0</v>
      </c>
      <c r="I76">
        <f t="shared" si="30"/>
        <v>0</v>
      </c>
    </row>
    <row r="77" spans="1:9" x14ac:dyDescent="0.2">
      <c r="A77">
        <v>28</v>
      </c>
      <c r="B77">
        <f t="shared" ref="B77:I77" si="31">(PI()*(B30/2)^2)/10000</f>
        <v>0</v>
      </c>
      <c r="C77">
        <f t="shared" si="31"/>
        <v>0</v>
      </c>
      <c r="D77">
        <f t="shared" si="31"/>
        <v>0</v>
      </c>
      <c r="E77">
        <f t="shared" si="31"/>
        <v>0</v>
      </c>
      <c r="F77">
        <f t="shared" si="31"/>
        <v>0</v>
      </c>
      <c r="G77">
        <f t="shared" si="31"/>
        <v>0</v>
      </c>
      <c r="H77">
        <f t="shared" si="31"/>
        <v>0</v>
      </c>
      <c r="I77">
        <f t="shared" si="31"/>
        <v>0</v>
      </c>
    </row>
    <row r="78" spans="1:9" x14ac:dyDescent="0.2">
      <c r="A78">
        <v>29</v>
      </c>
      <c r="B78">
        <f t="shared" ref="B78:I78" si="32">(PI()*(B31/2)^2)/10000</f>
        <v>0</v>
      </c>
      <c r="C78">
        <f t="shared" si="32"/>
        <v>0</v>
      </c>
      <c r="D78">
        <f t="shared" si="32"/>
        <v>0</v>
      </c>
      <c r="E78">
        <f t="shared" si="32"/>
        <v>0</v>
      </c>
      <c r="F78">
        <f t="shared" si="32"/>
        <v>0</v>
      </c>
      <c r="G78">
        <f t="shared" si="32"/>
        <v>0</v>
      </c>
      <c r="H78">
        <f t="shared" si="32"/>
        <v>0</v>
      </c>
      <c r="I78">
        <f t="shared" si="32"/>
        <v>0</v>
      </c>
    </row>
    <row r="79" spans="1:9" x14ac:dyDescent="0.2">
      <c r="A79">
        <v>30</v>
      </c>
      <c r="B79">
        <f t="shared" ref="B79:I79" si="33">(PI()*(B32/2)^2)/10000</f>
        <v>0</v>
      </c>
      <c r="C79">
        <f t="shared" si="33"/>
        <v>0</v>
      </c>
      <c r="D79">
        <f t="shared" si="33"/>
        <v>0</v>
      </c>
      <c r="E79">
        <f t="shared" si="33"/>
        <v>0</v>
      </c>
      <c r="F79">
        <f t="shared" si="33"/>
        <v>0</v>
      </c>
      <c r="G79">
        <f t="shared" si="33"/>
        <v>0</v>
      </c>
      <c r="H79">
        <f t="shared" si="33"/>
        <v>0</v>
      </c>
      <c r="I79">
        <f t="shared" si="33"/>
        <v>0</v>
      </c>
    </row>
    <row r="80" spans="1:9" x14ac:dyDescent="0.2">
      <c r="A80">
        <v>31</v>
      </c>
      <c r="B80">
        <f t="shared" ref="B80:I80" si="34">(PI()*(B33/2)^2)/10000</f>
        <v>0</v>
      </c>
      <c r="C80">
        <f t="shared" si="34"/>
        <v>0</v>
      </c>
      <c r="D80">
        <f t="shared" si="34"/>
        <v>0</v>
      </c>
      <c r="E80">
        <f t="shared" si="34"/>
        <v>0</v>
      </c>
      <c r="F80">
        <f t="shared" si="34"/>
        <v>0</v>
      </c>
      <c r="G80">
        <f t="shared" si="34"/>
        <v>0</v>
      </c>
      <c r="H80">
        <f t="shared" si="34"/>
        <v>0</v>
      </c>
      <c r="I80">
        <f t="shared" si="34"/>
        <v>0</v>
      </c>
    </row>
    <row r="81" spans="1:14" x14ac:dyDescent="0.2">
      <c r="A81">
        <v>32</v>
      </c>
      <c r="B81">
        <f t="shared" ref="B81:I81" si="35">(PI()*(B34/2)^2)/10000</f>
        <v>0</v>
      </c>
      <c r="C81">
        <f t="shared" si="35"/>
        <v>0</v>
      </c>
      <c r="D81">
        <f t="shared" si="35"/>
        <v>0</v>
      </c>
      <c r="E81">
        <f t="shared" si="35"/>
        <v>0</v>
      </c>
      <c r="F81">
        <f t="shared" si="35"/>
        <v>0</v>
      </c>
      <c r="G81">
        <f t="shared" si="35"/>
        <v>0</v>
      </c>
      <c r="H81">
        <f t="shared" si="35"/>
        <v>0</v>
      </c>
      <c r="I81">
        <f t="shared" si="35"/>
        <v>0</v>
      </c>
    </row>
    <row r="82" spans="1:14" x14ac:dyDescent="0.2">
      <c r="A82">
        <v>33</v>
      </c>
      <c r="B82">
        <f t="shared" ref="B82:I82" si="36">(PI()*(B35/2)^2)/10000</f>
        <v>0</v>
      </c>
      <c r="C82">
        <f t="shared" si="36"/>
        <v>0</v>
      </c>
      <c r="D82">
        <f t="shared" si="36"/>
        <v>0</v>
      </c>
      <c r="E82">
        <f t="shared" si="36"/>
        <v>0</v>
      </c>
      <c r="F82">
        <f t="shared" si="36"/>
        <v>0</v>
      </c>
      <c r="G82">
        <f t="shared" si="36"/>
        <v>0</v>
      </c>
      <c r="H82">
        <f t="shared" si="36"/>
        <v>0</v>
      </c>
      <c r="I82">
        <f t="shared" si="36"/>
        <v>0</v>
      </c>
    </row>
    <row r="83" spans="1:14" x14ac:dyDescent="0.2">
      <c r="A83">
        <v>34</v>
      </c>
      <c r="B83">
        <f t="shared" ref="B83:I83" si="37">(PI()*(B36/2)^2)/10000</f>
        <v>0</v>
      </c>
      <c r="C83">
        <f t="shared" si="37"/>
        <v>0</v>
      </c>
      <c r="D83">
        <f t="shared" si="37"/>
        <v>0</v>
      </c>
      <c r="E83">
        <f t="shared" si="37"/>
        <v>0</v>
      </c>
      <c r="F83">
        <f t="shared" si="37"/>
        <v>0</v>
      </c>
      <c r="G83">
        <f t="shared" si="37"/>
        <v>0</v>
      </c>
      <c r="H83">
        <f t="shared" si="37"/>
        <v>0</v>
      </c>
      <c r="I83">
        <f t="shared" si="37"/>
        <v>0</v>
      </c>
    </row>
    <row r="84" spans="1:14" x14ac:dyDescent="0.2">
      <c r="A84">
        <v>35</v>
      </c>
      <c r="B84">
        <f t="shared" ref="B84:I84" si="38">(PI()*(B37/2)^2)/10000</f>
        <v>0</v>
      </c>
      <c r="C84">
        <f t="shared" si="38"/>
        <v>0</v>
      </c>
      <c r="D84">
        <f t="shared" si="38"/>
        <v>0</v>
      </c>
      <c r="E84">
        <f t="shared" si="38"/>
        <v>0</v>
      </c>
      <c r="F84">
        <f t="shared" si="38"/>
        <v>0</v>
      </c>
      <c r="G84">
        <f t="shared" si="38"/>
        <v>0</v>
      </c>
      <c r="H84">
        <f t="shared" si="38"/>
        <v>0</v>
      </c>
      <c r="I84">
        <f t="shared" si="38"/>
        <v>0</v>
      </c>
    </row>
    <row r="85" spans="1:14" x14ac:dyDescent="0.2">
      <c r="A85">
        <v>36</v>
      </c>
      <c r="B85">
        <f t="shared" ref="B85:I85" si="39">(PI()*(B38/2)^2)/10000</f>
        <v>0</v>
      </c>
      <c r="C85">
        <f t="shared" si="39"/>
        <v>0</v>
      </c>
      <c r="D85">
        <f t="shared" si="39"/>
        <v>0</v>
      </c>
      <c r="E85">
        <f t="shared" si="39"/>
        <v>0</v>
      </c>
      <c r="F85">
        <f t="shared" si="39"/>
        <v>0</v>
      </c>
      <c r="G85">
        <f t="shared" si="39"/>
        <v>0</v>
      </c>
      <c r="H85">
        <f t="shared" si="39"/>
        <v>0</v>
      </c>
      <c r="I85">
        <f t="shared" si="39"/>
        <v>0</v>
      </c>
    </row>
    <row r="86" spans="1:14" x14ac:dyDescent="0.2">
      <c r="A86">
        <v>37</v>
      </c>
      <c r="B86">
        <f t="shared" ref="B86:I86" si="40">(PI()*(B39/2)^2)/10000</f>
        <v>0</v>
      </c>
      <c r="C86">
        <f t="shared" si="40"/>
        <v>0</v>
      </c>
      <c r="D86">
        <f t="shared" si="40"/>
        <v>0</v>
      </c>
      <c r="E86">
        <f t="shared" si="40"/>
        <v>0</v>
      </c>
      <c r="F86">
        <f t="shared" si="40"/>
        <v>0</v>
      </c>
      <c r="G86">
        <f t="shared" si="40"/>
        <v>0</v>
      </c>
      <c r="H86">
        <f t="shared" si="40"/>
        <v>0</v>
      </c>
      <c r="I86">
        <f t="shared" si="40"/>
        <v>0</v>
      </c>
    </row>
    <row r="87" spans="1:14" x14ac:dyDescent="0.2">
      <c r="A87">
        <v>38</v>
      </c>
      <c r="B87">
        <f t="shared" ref="B87:I87" si="41">(PI()*(B40/2)^2)/10000</f>
        <v>0</v>
      </c>
      <c r="C87">
        <f t="shared" si="41"/>
        <v>0</v>
      </c>
      <c r="D87">
        <f t="shared" si="41"/>
        <v>0</v>
      </c>
      <c r="E87">
        <f t="shared" si="41"/>
        <v>0</v>
      </c>
      <c r="F87">
        <f t="shared" si="41"/>
        <v>0</v>
      </c>
      <c r="G87">
        <f t="shared" si="41"/>
        <v>0</v>
      </c>
      <c r="H87">
        <f t="shared" si="41"/>
        <v>0</v>
      </c>
      <c r="I87">
        <f t="shared" si="41"/>
        <v>0</v>
      </c>
    </row>
    <row r="88" spans="1:14" x14ac:dyDescent="0.2">
      <c r="A88">
        <v>39</v>
      </c>
      <c r="B88">
        <f t="shared" ref="B88:I88" si="42">(PI()*(B41/2)^2)/10000</f>
        <v>0</v>
      </c>
      <c r="C88">
        <f t="shared" si="42"/>
        <v>0</v>
      </c>
      <c r="D88">
        <f t="shared" si="42"/>
        <v>0</v>
      </c>
      <c r="E88">
        <f t="shared" si="42"/>
        <v>0</v>
      </c>
      <c r="F88">
        <f t="shared" si="42"/>
        <v>0</v>
      </c>
      <c r="G88">
        <f t="shared" si="42"/>
        <v>0</v>
      </c>
      <c r="H88">
        <f t="shared" si="42"/>
        <v>0</v>
      </c>
      <c r="I88">
        <f t="shared" si="42"/>
        <v>0</v>
      </c>
    </row>
    <row r="89" spans="1:14" x14ac:dyDescent="0.2">
      <c r="A89">
        <v>40</v>
      </c>
      <c r="B89">
        <f t="shared" ref="B89:I89" si="43">(PI()*(B42/2)^2)/10000</f>
        <v>0</v>
      </c>
      <c r="C89">
        <f t="shared" si="43"/>
        <v>0</v>
      </c>
      <c r="D89">
        <f t="shared" si="43"/>
        <v>0</v>
      </c>
      <c r="E89">
        <f t="shared" si="43"/>
        <v>0</v>
      </c>
      <c r="F89">
        <f t="shared" si="43"/>
        <v>0</v>
      </c>
      <c r="G89">
        <f t="shared" si="43"/>
        <v>0</v>
      </c>
      <c r="H89">
        <f t="shared" si="43"/>
        <v>0</v>
      </c>
      <c r="I89">
        <f t="shared" si="43"/>
        <v>0</v>
      </c>
    </row>
    <row r="91" spans="1:14" x14ac:dyDescent="0.2">
      <c r="N91" s="1" t="s">
        <v>46</v>
      </c>
    </row>
    <row r="92" spans="1:14" x14ac:dyDescent="0.2">
      <c r="A92" t="s">
        <v>47</v>
      </c>
      <c r="B92">
        <f t="shared" ref="B92:I92" si="44">SUM(B50:B69)</f>
        <v>9.4816415731975177</v>
      </c>
      <c r="C92">
        <f t="shared" si="44"/>
        <v>6.515305021982722</v>
      </c>
      <c r="D92">
        <f t="shared" si="44"/>
        <v>0</v>
      </c>
      <c r="E92">
        <f t="shared" si="44"/>
        <v>1.7008810392002527</v>
      </c>
      <c r="F92">
        <f t="shared" si="44"/>
        <v>0</v>
      </c>
      <c r="G92">
        <f t="shared" si="44"/>
        <v>0</v>
      </c>
      <c r="H92">
        <f t="shared" si="44"/>
        <v>0</v>
      </c>
      <c r="I92">
        <f t="shared" si="44"/>
        <v>0</v>
      </c>
      <c r="N92">
        <f>SUM(B92:K92)</f>
        <v>17.697827634380495</v>
      </c>
    </row>
    <row r="93" spans="1:14" x14ac:dyDescent="0.2">
      <c r="A93" t="s">
        <v>48</v>
      </c>
      <c r="B93">
        <f>B92/$J$1</f>
        <v>47.473268330321083</v>
      </c>
      <c r="C93">
        <f t="shared" ref="C93:I93" si="45">C92/$J$1</f>
        <v>32.621231373774371</v>
      </c>
      <c r="D93">
        <f t="shared" si="45"/>
        <v>0</v>
      </c>
      <c r="E93">
        <f t="shared" si="45"/>
        <v>8.5160761824366951</v>
      </c>
      <c r="F93">
        <f t="shared" si="45"/>
        <v>0</v>
      </c>
      <c r="G93">
        <f t="shared" si="45"/>
        <v>0</v>
      </c>
      <c r="H93">
        <f t="shared" si="45"/>
        <v>0</v>
      </c>
      <c r="I93">
        <f t="shared" si="45"/>
        <v>0</v>
      </c>
      <c r="N93">
        <f>SUM(B93:K93)</f>
        <v>88.610575886532146</v>
      </c>
    </row>
    <row r="95" spans="1:14" x14ac:dyDescent="0.2">
      <c r="B95" s="1" t="s">
        <v>174</v>
      </c>
    </row>
    <row r="96" spans="1:14" x14ac:dyDescent="0.2">
      <c r="B96" s="1" t="s">
        <v>175</v>
      </c>
    </row>
    <row r="97" spans="1:3" x14ac:dyDescent="0.2">
      <c r="B97" s="43"/>
    </row>
    <row r="98" spans="1:3" x14ac:dyDescent="0.2">
      <c r="B98" s="43" t="s">
        <v>176</v>
      </c>
      <c r="C98" s="43" t="s">
        <v>79</v>
      </c>
    </row>
    <row r="99" spans="1:3" x14ac:dyDescent="0.2">
      <c r="A99" s="101" t="s">
        <v>177</v>
      </c>
      <c r="B99">
        <v>0.1</v>
      </c>
      <c r="C99">
        <f t="array" ref="C99:C105">FREQUENCY(B3:I42,B99:B105)</f>
        <v>302</v>
      </c>
    </row>
    <row r="100" spans="1:3" x14ac:dyDescent="0.2">
      <c r="A100" s="101" t="s">
        <v>178</v>
      </c>
      <c r="B100">
        <v>50</v>
      </c>
      <c r="C100">
        <v>0</v>
      </c>
    </row>
    <row r="101" spans="1:3" x14ac:dyDescent="0.2">
      <c r="A101" s="101" t="s">
        <v>179</v>
      </c>
      <c r="B101">
        <v>75</v>
      </c>
      <c r="C101">
        <v>7</v>
      </c>
    </row>
    <row r="102" spans="1:3" x14ac:dyDescent="0.2">
      <c r="A102" s="101" t="s">
        <v>180</v>
      </c>
      <c r="B102">
        <v>100</v>
      </c>
      <c r="C102">
        <v>6</v>
      </c>
    </row>
    <row r="103" spans="1:3" x14ac:dyDescent="0.2">
      <c r="A103" s="101" t="s">
        <v>181</v>
      </c>
      <c r="B103">
        <v>150</v>
      </c>
      <c r="C103">
        <v>3</v>
      </c>
    </row>
    <row r="104" spans="1:3" x14ac:dyDescent="0.2">
      <c r="A104" s="101" t="s">
        <v>182</v>
      </c>
      <c r="B104">
        <v>200</v>
      </c>
      <c r="C104">
        <v>0</v>
      </c>
    </row>
    <row r="105" spans="1:3" x14ac:dyDescent="0.2">
      <c r="A105" s="101" t="s">
        <v>183</v>
      </c>
      <c r="B105">
        <v>300</v>
      </c>
      <c r="C105">
        <v>2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5" sqref="E5"/>
    </sheetView>
  </sheetViews>
  <sheetFormatPr defaultColWidth="8.85546875" defaultRowHeight="12.75" x14ac:dyDescent="0.2"/>
  <sheetData>
    <row r="1" spans="1:11" x14ac:dyDescent="0.2">
      <c r="A1" s="2" t="s">
        <v>39</v>
      </c>
      <c r="B1" s="2"/>
      <c r="C1" s="2"/>
      <c r="D1" s="2"/>
      <c r="E1" s="2"/>
      <c r="F1" s="2"/>
      <c r="G1" s="2"/>
      <c r="H1" s="2"/>
    </row>
    <row r="2" spans="1:11" x14ac:dyDescent="0.2">
      <c r="A2" s="21" t="s">
        <v>25</v>
      </c>
      <c r="B2" s="19" t="s">
        <v>0</v>
      </c>
      <c r="C2" s="24" t="s">
        <v>8</v>
      </c>
      <c r="D2" s="24" t="s">
        <v>1</v>
      </c>
      <c r="E2" s="24" t="s">
        <v>125</v>
      </c>
      <c r="F2" s="24" t="s">
        <v>9</v>
      </c>
      <c r="G2" s="24" t="s">
        <v>10</v>
      </c>
      <c r="H2" s="20" t="s">
        <v>2</v>
      </c>
    </row>
    <row r="3" spans="1:11" x14ac:dyDescent="0.2">
      <c r="A3" s="22" t="s">
        <v>35</v>
      </c>
      <c r="B3">
        <f>'raw understory -saplings'!B18</f>
        <v>0</v>
      </c>
      <c r="C3">
        <f>'raw understory -saplings'!C18</f>
        <v>1</v>
      </c>
      <c r="D3">
        <f>'raw understory -saplings'!D18</f>
        <v>0</v>
      </c>
      <c r="E3">
        <f>'raw understory -saplings'!E18</f>
        <v>0</v>
      </c>
      <c r="F3">
        <f>'raw understory -saplings'!F18</f>
        <v>0</v>
      </c>
      <c r="G3">
        <f>'raw understory -saplings'!G18</f>
        <v>0</v>
      </c>
      <c r="H3">
        <f>'raw understory -saplings'!H18</f>
        <v>0</v>
      </c>
    </row>
    <row r="4" spans="1:11" x14ac:dyDescent="0.2">
      <c r="A4" s="22" t="s">
        <v>38</v>
      </c>
      <c r="B4">
        <f>'raw understory -saplings'!B19</f>
        <v>0</v>
      </c>
      <c r="C4">
        <f>'raw understory -saplings'!C19</f>
        <v>0</v>
      </c>
      <c r="D4">
        <f>'raw understory -saplings'!D19</f>
        <v>0</v>
      </c>
      <c r="E4">
        <f>'raw understory -saplings'!E19</f>
        <v>0</v>
      </c>
      <c r="F4">
        <f>'raw understory -saplings'!F19</f>
        <v>0</v>
      </c>
      <c r="G4">
        <f>'raw understory -saplings'!G19</f>
        <v>0</v>
      </c>
      <c r="H4">
        <f>'raw understory -saplings'!H19</f>
        <v>0</v>
      </c>
    </row>
    <row r="5" spans="1:11" x14ac:dyDescent="0.2">
      <c r="A5" s="22" t="s">
        <v>36</v>
      </c>
      <c r="B5">
        <f>'raw understory -saplings'!B20</f>
        <v>0</v>
      </c>
      <c r="C5">
        <f>'raw understory -saplings'!C20</f>
        <v>1</v>
      </c>
      <c r="D5">
        <f>'raw understory -saplings'!D20</f>
        <v>0</v>
      </c>
      <c r="E5">
        <f>'raw understory -saplings'!E20</f>
        <v>0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22" t="s">
        <v>37</v>
      </c>
      <c r="B6">
        <f>'raw understory -saplings'!B21</f>
        <v>0</v>
      </c>
      <c r="C6">
        <f>'raw understory -saplings'!C21</f>
        <v>5</v>
      </c>
      <c r="D6">
        <f>'raw understory -saplings'!D21</f>
        <v>0</v>
      </c>
      <c r="E6">
        <f>'raw understory -saplings'!E21</f>
        <v>0</v>
      </c>
      <c r="F6">
        <f>'raw understory -saplings'!F21</f>
        <v>0</v>
      </c>
      <c r="G6">
        <f>'raw understory -saplings'!G21</f>
        <v>0</v>
      </c>
      <c r="H6">
        <f>'raw understory -saplings'!H21</f>
        <v>0</v>
      </c>
    </row>
    <row r="7" spans="1:11" ht="13.5" thickBot="1" x14ac:dyDescent="0.25">
      <c r="A7" s="22"/>
      <c r="J7" s="19" t="s">
        <v>79</v>
      </c>
      <c r="K7" s="40" t="s">
        <v>80</v>
      </c>
    </row>
    <row r="8" spans="1:11" ht="14.25" thickTop="1" thickBot="1" x14ac:dyDescent="0.25">
      <c r="A8" s="23" t="s">
        <v>85</v>
      </c>
      <c r="B8">
        <f>SUM(B3:B6)</f>
        <v>0</v>
      </c>
      <c r="C8">
        <f t="shared" ref="C8:H8" si="0">SUM(C3:C6)</f>
        <v>7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7</v>
      </c>
      <c r="K8" s="96">
        <f>(J8/197.6)*10000</f>
        <v>354.25101214574897</v>
      </c>
    </row>
    <row r="9" spans="1:11" ht="13.5" thickTop="1" x14ac:dyDescent="0.2"/>
    <row r="10" spans="1:11" x14ac:dyDescent="0.2">
      <c r="A10" s="14" t="s">
        <v>126</v>
      </c>
    </row>
    <row r="13" spans="1:11" x14ac:dyDescent="0.2">
      <c r="F13" s="97" t="s">
        <v>166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10" workbookViewId="0">
      <selection activeCell="C31" sqref="C31"/>
    </sheetView>
  </sheetViews>
  <sheetFormatPr defaultColWidth="8.85546875" defaultRowHeight="12.75" x14ac:dyDescent="0.2"/>
  <cols>
    <col min="1" max="1" width="8.85546875" customWidth="1"/>
    <col min="2" max="9" width="9.7109375" customWidth="1"/>
  </cols>
  <sheetData>
    <row r="1" spans="1:10" x14ac:dyDescent="0.2">
      <c r="A1" s="1" t="s">
        <v>193</v>
      </c>
    </row>
    <row r="2" spans="1:10" x14ac:dyDescent="0.2">
      <c r="A2" s="1" t="s">
        <v>146</v>
      </c>
      <c r="C2" s="43" t="s">
        <v>197</v>
      </c>
    </row>
    <row r="4" spans="1:10" ht="15.75" x14ac:dyDescent="0.25">
      <c r="A4" s="92" t="s">
        <v>102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36" t="s">
        <v>53</v>
      </c>
      <c r="C5" s="36" t="s">
        <v>54</v>
      </c>
      <c r="D5" s="36" t="s">
        <v>55</v>
      </c>
      <c r="E5" s="36" t="s">
        <v>124</v>
      </c>
      <c r="F5" s="36" t="s">
        <v>56</v>
      </c>
      <c r="G5" s="36" t="s">
        <v>57</v>
      </c>
      <c r="H5" s="36" t="s">
        <v>58</v>
      </c>
      <c r="I5" s="107" t="s">
        <v>185</v>
      </c>
    </row>
    <row r="6" spans="1:10" ht="13.5" thickTop="1" x14ac:dyDescent="0.2">
      <c r="A6" s="35" t="s">
        <v>59</v>
      </c>
      <c r="B6" s="65">
        <v>0</v>
      </c>
      <c r="C6" s="66">
        <v>0</v>
      </c>
      <c r="D6" s="66">
        <v>0</v>
      </c>
      <c r="E6" s="66">
        <v>3</v>
      </c>
      <c r="F6" s="66">
        <v>0</v>
      </c>
      <c r="G6" s="66">
        <v>0</v>
      </c>
      <c r="H6" s="66">
        <v>0</v>
      </c>
      <c r="I6" s="108">
        <v>0</v>
      </c>
    </row>
    <row r="7" spans="1:10" x14ac:dyDescent="0.2">
      <c r="A7" s="35" t="s">
        <v>60</v>
      </c>
      <c r="B7" s="68">
        <v>0</v>
      </c>
      <c r="C7" s="69">
        <v>5</v>
      </c>
      <c r="D7" s="69">
        <v>0</v>
      </c>
      <c r="E7" s="69">
        <v>2</v>
      </c>
      <c r="F7" s="69">
        <v>0</v>
      </c>
      <c r="G7" s="69">
        <v>0</v>
      </c>
      <c r="H7" s="69">
        <v>0</v>
      </c>
      <c r="I7" s="109">
        <v>0</v>
      </c>
      <c r="J7" s="30" t="s">
        <v>115</v>
      </c>
    </row>
    <row r="8" spans="1:10" x14ac:dyDescent="0.2">
      <c r="A8" s="35" t="s">
        <v>61</v>
      </c>
      <c r="B8" s="68">
        <v>0</v>
      </c>
      <c r="C8" s="69">
        <v>2</v>
      </c>
      <c r="D8" s="69">
        <v>0</v>
      </c>
      <c r="E8" s="69">
        <v>2</v>
      </c>
      <c r="F8" s="69">
        <v>0</v>
      </c>
      <c r="G8" s="69">
        <v>0</v>
      </c>
      <c r="H8" s="69">
        <v>0</v>
      </c>
      <c r="I8" s="109">
        <v>0</v>
      </c>
    </row>
    <row r="9" spans="1:10" ht="13.5" thickBot="1" x14ac:dyDescent="0.25">
      <c r="A9" s="35" t="s">
        <v>62</v>
      </c>
      <c r="B9" s="71">
        <v>0</v>
      </c>
      <c r="C9" s="72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110">
        <v>0</v>
      </c>
    </row>
    <row r="10" spans="1:10" ht="13.5" thickTop="1" x14ac:dyDescent="0.2"/>
    <row r="11" spans="1:10" ht="15.75" x14ac:dyDescent="0.25">
      <c r="A11" s="92" t="s">
        <v>165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40</v>
      </c>
      <c r="B12" s="36" t="s">
        <v>53</v>
      </c>
      <c r="C12" s="36" t="s">
        <v>54</v>
      </c>
      <c r="D12" s="36" t="s">
        <v>55</v>
      </c>
      <c r="E12" s="36" t="s">
        <v>124</v>
      </c>
      <c r="F12" s="36" t="s">
        <v>56</v>
      </c>
      <c r="G12" s="36" t="s">
        <v>57</v>
      </c>
      <c r="H12" s="36" t="s">
        <v>58</v>
      </c>
      <c r="I12" s="46" t="s">
        <v>185</v>
      </c>
    </row>
    <row r="13" spans="1:10" ht="13.5" thickTop="1" x14ac:dyDescent="0.2">
      <c r="A13" s="35">
        <v>1</v>
      </c>
      <c r="B13" s="80"/>
      <c r="C13" s="81">
        <v>103</v>
      </c>
      <c r="D13" s="81"/>
      <c r="E13" s="81"/>
      <c r="F13" s="81"/>
      <c r="G13" s="81"/>
      <c r="H13" s="87"/>
      <c r="I13" s="88"/>
    </row>
    <row r="14" spans="1:10" x14ac:dyDescent="0.2">
      <c r="A14" s="35">
        <v>2</v>
      </c>
      <c r="B14" s="82"/>
      <c r="C14" s="69"/>
      <c r="D14" s="69"/>
      <c r="E14" s="69">
        <v>50.1</v>
      </c>
      <c r="F14" s="69"/>
      <c r="G14" s="69"/>
      <c r="H14" s="89"/>
      <c r="I14" s="90"/>
    </row>
    <row r="15" spans="1:10" x14ac:dyDescent="0.2">
      <c r="A15" s="35">
        <v>3</v>
      </c>
      <c r="B15" s="82">
        <v>261</v>
      </c>
      <c r="C15" s="69"/>
      <c r="D15" s="69"/>
      <c r="E15" s="69"/>
      <c r="F15" s="69"/>
      <c r="G15" s="69"/>
      <c r="H15" s="89"/>
      <c r="I15" s="90"/>
    </row>
    <row r="16" spans="1:10" x14ac:dyDescent="0.2">
      <c r="A16" s="35">
        <v>4</v>
      </c>
      <c r="B16" s="82"/>
      <c r="C16" s="69">
        <v>78.099999999999994</v>
      </c>
      <c r="D16" s="69"/>
      <c r="E16" s="69"/>
      <c r="F16" s="69"/>
      <c r="G16" s="69"/>
      <c r="H16" s="89"/>
      <c r="I16" s="90"/>
    </row>
    <row r="17" spans="1:10" x14ac:dyDescent="0.2">
      <c r="A17" s="35">
        <v>5</v>
      </c>
      <c r="B17" s="82">
        <v>211</v>
      </c>
      <c r="C17" s="69"/>
      <c r="D17" s="69"/>
      <c r="E17" s="69"/>
      <c r="F17" s="69"/>
      <c r="G17" s="69"/>
      <c r="H17" s="89"/>
      <c r="I17" s="90"/>
    </row>
    <row r="18" spans="1:10" x14ac:dyDescent="0.2">
      <c r="A18" s="35">
        <v>6</v>
      </c>
      <c r="B18" s="82"/>
      <c r="C18" s="69">
        <v>92</v>
      </c>
      <c r="D18" s="69"/>
      <c r="E18" s="69"/>
      <c r="F18" s="69"/>
      <c r="G18" s="69"/>
      <c r="H18" s="89"/>
      <c r="I18" s="90"/>
    </row>
    <row r="19" spans="1:10" x14ac:dyDescent="0.2">
      <c r="A19" s="35">
        <v>7</v>
      </c>
      <c r="B19" s="82"/>
      <c r="C19" s="69">
        <v>67.3</v>
      </c>
      <c r="D19" s="69"/>
      <c r="E19" s="69"/>
      <c r="F19" s="69"/>
      <c r="G19" s="69"/>
      <c r="H19" s="89"/>
      <c r="I19" s="90"/>
      <c r="J19" s="34" t="s">
        <v>116</v>
      </c>
    </row>
    <row r="20" spans="1:10" x14ac:dyDescent="0.2">
      <c r="A20" s="35">
        <v>8</v>
      </c>
      <c r="B20" s="82"/>
      <c r="C20" s="69">
        <v>139.30000000000001</v>
      </c>
      <c r="D20" s="69"/>
      <c r="E20" s="69"/>
      <c r="F20" s="69"/>
      <c r="G20" s="69"/>
      <c r="H20" s="89"/>
      <c r="I20" s="90"/>
    </row>
    <row r="21" spans="1:10" x14ac:dyDescent="0.2">
      <c r="A21" s="35">
        <v>9</v>
      </c>
      <c r="B21" s="82">
        <v>89.9</v>
      </c>
      <c r="C21" s="69"/>
      <c r="D21" s="69"/>
      <c r="E21" s="69"/>
      <c r="F21" s="69"/>
      <c r="G21" s="69"/>
      <c r="H21" s="89"/>
      <c r="I21" s="90"/>
    </row>
    <row r="22" spans="1:10" x14ac:dyDescent="0.2">
      <c r="A22" s="35">
        <v>10</v>
      </c>
      <c r="B22" s="82"/>
      <c r="C22" s="69">
        <v>114</v>
      </c>
      <c r="D22" s="69"/>
      <c r="E22" s="69"/>
      <c r="F22" s="69"/>
      <c r="G22" s="69"/>
      <c r="H22" s="89"/>
      <c r="I22" s="90"/>
    </row>
    <row r="23" spans="1:10" x14ac:dyDescent="0.2">
      <c r="A23" s="35">
        <v>11</v>
      </c>
      <c r="B23" s="82"/>
      <c r="C23" s="69"/>
      <c r="D23" s="69"/>
      <c r="E23" s="69">
        <v>53.5</v>
      </c>
      <c r="F23" s="69"/>
      <c r="G23" s="69"/>
      <c r="H23" s="89"/>
      <c r="I23" s="90"/>
    </row>
    <row r="24" spans="1:10" x14ac:dyDescent="0.2">
      <c r="A24" s="35">
        <v>12</v>
      </c>
      <c r="B24" s="82"/>
      <c r="C24" s="69">
        <v>88.6</v>
      </c>
      <c r="D24" s="69"/>
      <c r="E24" s="69"/>
      <c r="F24" s="69"/>
      <c r="G24" s="69"/>
      <c r="H24" s="89"/>
      <c r="I24" s="90"/>
    </row>
    <row r="25" spans="1:10" x14ac:dyDescent="0.2">
      <c r="A25" s="35">
        <v>13</v>
      </c>
      <c r="B25" s="82"/>
      <c r="C25" s="69">
        <v>53.5</v>
      </c>
      <c r="D25" s="69"/>
      <c r="E25" s="69"/>
      <c r="F25" s="69"/>
      <c r="G25" s="69"/>
      <c r="H25" s="89"/>
      <c r="I25" s="90"/>
    </row>
    <row r="26" spans="1:10" x14ac:dyDescent="0.2">
      <c r="A26" s="35">
        <v>14</v>
      </c>
      <c r="B26" s="82"/>
      <c r="C26" s="69"/>
      <c r="D26" s="69"/>
      <c r="E26" s="69">
        <v>52.7</v>
      </c>
      <c r="F26" s="69"/>
      <c r="G26" s="69"/>
      <c r="H26" s="89"/>
      <c r="I26" s="90"/>
    </row>
    <row r="27" spans="1:10" x14ac:dyDescent="0.2">
      <c r="A27" s="35">
        <v>15</v>
      </c>
      <c r="B27" s="82"/>
      <c r="C27" s="69"/>
      <c r="D27" s="69"/>
      <c r="E27" s="69">
        <v>85.7</v>
      </c>
      <c r="F27" s="69"/>
      <c r="G27" s="69"/>
      <c r="H27" s="89"/>
      <c r="I27" s="90"/>
    </row>
    <row r="28" spans="1:10" x14ac:dyDescent="0.2">
      <c r="A28" s="35">
        <v>16</v>
      </c>
      <c r="B28" s="82"/>
      <c r="C28" s="69"/>
      <c r="D28" s="69"/>
      <c r="E28" s="69">
        <v>78.5</v>
      </c>
      <c r="F28" s="69"/>
      <c r="G28" s="69"/>
      <c r="H28" s="89"/>
      <c r="I28" s="90"/>
    </row>
    <row r="29" spans="1:10" x14ac:dyDescent="0.2">
      <c r="A29" s="93">
        <v>17</v>
      </c>
      <c r="B29" s="82"/>
      <c r="C29" s="69">
        <v>75</v>
      </c>
      <c r="D29" s="69"/>
      <c r="E29" s="69"/>
      <c r="F29" s="69"/>
      <c r="G29" s="69"/>
      <c r="H29" s="69"/>
      <c r="I29" s="83"/>
    </row>
    <row r="30" spans="1:10" x14ac:dyDescent="0.2">
      <c r="A30" s="93">
        <v>18</v>
      </c>
      <c r="B30" s="82"/>
      <c r="C30" s="69">
        <v>67.2</v>
      </c>
      <c r="D30" s="69"/>
      <c r="E30" s="69"/>
      <c r="F30" s="69"/>
      <c r="G30" s="69"/>
      <c r="H30" s="69"/>
      <c r="I30" s="83"/>
    </row>
    <row r="31" spans="1:10" x14ac:dyDescent="0.2">
      <c r="A31" s="93">
        <v>19</v>
      </c>
      <c r="B31" s="82"/>
      <c r="C31" s="69"/>
      <c r="D31" s="69"/>
      <c r="E31" s="69"/>
      <c r="F31" s="69"/>
      <c r="G31" s="69"/>
      <c r="H31" s="69"/>
      <c r="I31" s="83"/>
    </row>
    <row r="32" spans="1:10" x14ac:dyDescent="0.2">
      <c r="A32" s="93">
        <v>20</v>
      </c>
      <c r="B32" s="82"/>
      <c r="C32" s="69"/>
      <c r="D32" s="69"/>
      <c r="E32" s="69"/>
      <c r="F32" s="69"/>
      <c r="G32" s="69"/>
      <c r="H32" s="69"/>
      <c r="I32" s="83"/>
    </row>
    <row r="33" spans="1:9" x14ac:dyDescent="0.2">
      <c r="A33" s="93">
        <v>21</v>
      </c>
      <c r="B33" s="82"/>
      <c r="C33" s="69"/>
      <c r="D33" s="69"/>
      <c r="E33" s="69"/>
      <c r="F33" s="69"/>
      <c r="G33" s="69"/>
      <c r="H33" s="69"/>
      <c r="I33" s="83"/>
    </row>
    <row r="34" spans="1:9" x14ac:dyDescent="0.2">
      <c r="A34" s="93">
        <v>22</v>
      </c>
      <c r="B34" s="82"/>
      <c r="C34" s="69"/>
      <c r="D34" s="69"/>
      <c r="E34" s="69"/>
      <c r="F34" s="69"/>
      <c r="G34" s="69"/>
      <c r="H34" s="69"/>
      <c r="I34" s="83"/>
    </row>
    <row r="35" spans="1:9" x14ac:dyDescent="0.2">
      <c r="A35" s="94">
        <v>23</v>
      </c>
      <c r="B35" s="82"/>
      <c r="C35" s="69"/>
      <c r="D35" s="69"/>
      <c r="E35" s="69"/>
      <c r="F35" s="69"/>
      <c r="G35" s="69"/>
      <c r="H35" s="69"/>
      <c r="I35" s="83"/>
    </row>
    <row r="36" spans="1:9" x14ac:dyDescent="0.2">
      <c r="A36" s="93">
        <v>24</v>
      </c>
      <c r="B36" s="82"/>
      <c r="C36" s="69"/>
      <c r="D36" s="69"/>
      <c r="E36" s="69"/>
      <c r="F36" s="69"/>
      <c r="G36" s="69"/>
      <c r="H36" s="69"/>
      <c r="I36" s="83"/>
    </row>
    <row r="37" spans="1:9" x14ac:dyDescent="0.2">
      <c r="A37" s="94">
        <v>25</v>
      </c>
      <c r="B37" s="82"/>
      <c r="C37" s="69"/>
      <c r="D37" s="69"/>
      <c r="E37" s="69"/>
      <c r="F37" s="69"/>
      <c r="G37" s="69"/>
      <c r="H37" s="69"/>
      <c r="I37" s="83"/>
    </row>
    <row r="38" spans="1:9" x14ac:dyDescent="0.2">
      <c r="A38" s="93">
        <v>26</v>
      </c>
      <c r="B38" s="82"/>
      <c r="C38" s="69"/>
      <c r="D38" s="69"/>
      <c r="E38" s="69"/>
      <c r="F38" s="91"/>
      <c r="G38" s="69"/>
      <c r="H38" s="69"/>
      <c r="I38" s="83"/>
    </row>
    <row r="39" spans="1:9" x14ac:dyDescent="0.2">
      <c r="A39" s="93">
        <v>27</v>
      </c>
      <c r="B39" s="82"/>
      <c r="C39" s="69"/>
      <c r="D39" s="69"/>
      <c r="E39" s="69"/>
      <c r="F39" s="69"/>
      <c r="G39" s="69"/>
      <c r="H39" s="69"/>
      <c r="I39" s="83"/>
    </row>
    <row r="40" spans="1:9" x14ac:dyDescent="0.2">
      <c r="A40" s="94">
        <v>28</v>
      </c>
      <c r="B40" s="82"/>
      <c r="C40" s="69"/>
      <c r="D40" s="69"/>
      <c r="E40" s="69"/>
      <c r="F40" s="69"/>
      <c r="G40" s="69"/>
      <c r="H40" s="69"/>
      <c r="I40" s="83"/>
    </row>
    <row r="41" spans="1:9" x14ac:dyDescent="0.2">
      <c r="A41" s="93">
        <v>29</v>
      </c>
      <c r="B41" s="82"/>
      <c r="C41" s="69"/>
      <c r="D41" s="69"/>
      <c r="E41" s="69"/>
      <c r="F41" s="69"/>
      <c r="G41" s="69"/>
      <c r="H41" s="69"/>
      <c r="I41" s="83"/>
    </row>
    <row r="42" spans="1:9" x14ac:dyDescent="0.2">
      <c r="A42" s="94">
        <v>30</v>
      </c>
      <c r="B42" s="82"/>
      <c r="C42" s="69"/>
      <c r="D42" s="69"/>
      <c r="E42" s="69"/>
      <c r="F42" s="69"/>
      <c r="G42" s="69"/>
      <c r="H42" s="69"/>
      <c r="I42" s="83"/>
    </row>
    <row r="43" spans="1:9" x14ac:dyDescent="0.2">
      <c r="A43" s="93">
        <v>31</v>
      </c>
      <c r="B43" s="82"/>
      <c r="C43" s="69"/>
      <c r="D43" s="69"/>
      <c r="E43" s="69"/>
      <c r="F43" s="69"/>
      <c r="G43" s="69"/>
      <c r="H43" s="69"/>
      <c r="I43" s="83"/>
    </row>
    <row r="44" spans="1:9" x14ac:dyDescent="0.2">
      <c r="A44" s="93">
        <v>32</v>
      </c>
      <c r="B44" s="82"/>
      <c r="C44" s="69"/>
      <c r="D44" s="69"/>
      <c r="E44" s="69"/>
      <c r="F44" s="69"/>
      <c r="G44" s="69"/>
      <c r="H44" s="69"/>
      <c r="I44" s="83"/>
    </row>
    <row r="45" spans="1:9" x14ac:dyDescent="0.2">
      <c r="A45" s="94">
        <v>33</v>
      </c>
      <c r="B45" s="82"/>
      <c r="C45" s="69"/>
      <c r="D45" s="69"/>
      <c r="E45" s="69"/>
      <c r="F45" s="69"/>
      <c r="G45" s="69"/>
      <c r="H45" s="69"/>
      <c r="I45" s="83"/>
    </row>
    <row r="46" spans="1:9" x14ac:dyDescent="0.2">
      <c r="A46" s="93">
        <v>34</v>
      </c>
      <c r="B46" s="82"/>
      <c r="C46" s="69"/>
      <c r="D46" s="69"/>
      <c r="E46" s="69"/>
      <c r="F46" s="69"/>
      <c r="G46" s="69"/>
      <c r="H46" s="69"/>
      <c r="I46" s="83"/>
    </row>
    <row r="47" spans="1:9" x14ac:dyDescent="0.2">
      <c r="A47" s="94">
        <v>35</v>
      </c>
      <c r="B47" s="82"/>
      <c r="C47" s="69"/>
      <c r="D47" s="69"/>
      <c r="E47" s="69"/>
      <c r="F47" s="69"/>
      <c r="G47" s="69"/>
      <c r="H47" s="69"/>
      <c r="I47" s="83"/>
    </row>
    <row r="48" spans="1:9" x14ac:dyDescent="0.2">
      <c r="A48" s="93">
        <v>36</v>
      </c>
      <c r="B48" s="82"/>
      <c r="C48" s="69"/>
      <c r="D48" s="69"/>
      <c r="E48" s="69"/>
      <c r="F48" s="69"/>
      <c r="G48" s="69"/>
      <c r="H48" s="69"/>
      <c r="I48" s="83"/>
    </row>
    <row r="49" spans="1:9" x14ac:dyDescent="0.2">
      <c r="A49" s="93">
        <v>37</v>
      </c>
      <c r="B49" s="82"/>
      <c r="C49" s="69"/>
      <c r="D49" s="69"/>
      <c r="E49" s="69"/>
      <c r="F49" s="69"/>
      <c r="G49" s="69"/>
      <c r="H49" s="69"/>
      <c r="I49" s="83"/>
    </row>
    <row r="50" spans="1:9" x14ac:dyDescent="0.2">
      <c r="A50" s="94">
        <v>38</v>
      </c>
      <c r="B50" s="82"/>
      <c r="C50" s="69"/>
      <c r="D50" s="69"/>
      <c r="E50" s="69"/>
      <c r="F50" s="69"/>
      <c r="G50" s="69"/>
      <c r="H50" s="69"/>
      <c r="I50" s="83"/>
    </row>
    <row r="51" spans="1:9" x14ac:dyDescent="0.2">
      <c r="A51" s="93">
        <v>39</v>
      </c>
      <c r="B51" s="82"/>
      <c r="C51" s="69"/>
      <c r="D51" s="69"/>
      <c r="E51" s="69"/>
      <c r="F51" s="69"/>
      <c r="G51" s="69"/>
      <c r="H51" s="69"/>
      <c r="I51" s="83"/>
    </row>
    <row r="52" spans="1:9" ht="13.5" thickBot="1" x14ac:dyDescent="0.25">
      <c r="A52" s="94">
        <v>40</v>
      </c>
      <c r="B52" s="84"/>
      <c r="C52" s="85"/>
      <c r="D52" s="85"/>
      <c r="E52" s="85"/>
      <c r="F52" s="85"/>
      <c r="G52" s="85"/>
      <c r="H52" s="85"/>
      <c r="I52" s="86"/>
    </row>
    <row r="53" spans="1:9" ht="13.5" thickTop="1" x14ac:dyDescent="0.2">
      <c r="A53" s="16"/>
    </row>
    <row r="54" spans="1:9" x14ac:dyDescent="0.2">
      <c r="A54" s="16"/>
    </row>
    <row r="55" spans="1:9" x14ac:dyDescent="0.2">
      <c r="A55" s="28"/>
    </row>
    <row r="56" spans="1:9" x14ac:dyDescent="0.2">
      <c r="A56" s="16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D21" sqref="D21:H21"/>
    </sheetView>
  </sheetViews>
  <sheetFormatPr defaultColWidth="8.85546875"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</cols>
  <sheetData>
    <row r="1" spans="1:16" x14ac:dyDescent="0.2">
      <c r="A1" s="1" t="s">
        <v>192</v>
      </c>
    </row>
    <row r="3" spans="1:16" x14ac:dyDescent="0.2">
      <c r="A3" s="1"/>
      <c r="C3" s="5"/>
      <c r="D3" s="5"/>
    </row>
    <row r="4" spans="1:16" x14ac:dyDescent="0.2">
      <c r="A4" s="1" t="s">
        <v>146</v>
      </c>
      <c r="C4" s="5"/>
      <c r="D4" s="5"/>
    </row>
    <row r="5" spans="1:16" x14ac:dyDescent="0.2">
      <c r="A5" s="1"/>
      <c r="C5" s="5"/>
      <c r="D5" s="5"/>
    </row>
    <row r="6" spans="1:16" ht="18.75" x14ac:dyDescent="0.3">
      <c r="A6" s="7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5"/>
      <c r="B7" s="5"/>
      <c r="C7" s="5"/>
      <c r="D7" s="124" t="s">
        <v>127</v>
      </c>
      <c r="E7" s="124"/>
      <c r="F7" s="124"/>
      <c r="G7" s="124"/>
      <c r="H7" s="124"/>
      <c r="I7" s="124"/>
      <c r="J7" s="124"/>
      <c r="K7" s="124"/>
    </row>
    <row r="8" spans="1:16" ht="13.5" thickBot="1" x14ac:dyDescent="0.25">
      <c r="A8" s="6" t="s">
        <v>147</v>
      </c>
      <c r="B8" s="36" t="s">
        <v>64</v>
      </c>
      <c r="C8" s="36" t="s">
        <v>65</v>
      </c>
      <c r="D8" s="36" t="s">
        <v>66</v>
      </c>
      <c r="E8" s="36" t="s">
        <v>67</v>
      </c>
      <c r="F8" s="36" t="s">
        <v>68</v>
      </c>
      <c r="G8" s="36" t="s">
        <v>69</v>
      </c>
      <c r="H8" s="36" t="s">
        <v>70</v>
      </c>
      <c r="I8" s="117" t="s">
        <v>228</v>
      </c>
      <c r="J8" s="36" t="s">
        <v>71</v>
      </c>
      <c r="K8" s="36" t="s">
        <v>72</v>
      </c>
      <c r="L8" s="36" t="s">
        <v>73</v>
      </c>
      <c r="M8" s="21" t="s">
        <v>108</v>
      </c>
      <c r="N8" s="21" t="s">
        <v>109</v>
      </c>
      <c r="O8" s="39" t="s">
        <v>110</v>
      </c>
      <c r="P8" s="21" t="s">
        <v>101</v>
      </c>
    </row>
    <row r="9" spans="1:16" ht="13.5" thickTop="1" x14ac:dyDescent="0.2">
      <c r="A9" s="35" t="s">
        <v>95</v>
      </c>
      <c r="B9" s="65">
        <v>5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74">
        <v>0</v>
      </c>
      <c r="I9" s="69">
        <v>0</v>
      </c>
      <c r="J9" s="119">
        <v>10</v>
      </c>
      <c r="K9" s="66">
        <v>0</v>
      </c>
      <c r="L9" s="66">
        <v>55</v>
      </c>
      <c r="M9" s="66">
        <v>0</v>
      </c>
      <c r="N9" s="66">
        <v>30</v>
      </c>
      <c r="O9" s="66">
        <v>0</v>
      </c>
      <c r="P9" s="67">
        <v>0</v>
      </c>
    </row>
    <row r="10" spans="1:16" x14ac:dyDescent="0.2">
      <c r="A10" s="35" t="s">
        <v>96</v>
      </c>
      <c r="B10" s="68">
        <v>0</v>
      </c>
      <c r="C10" s="69">
        <v>15</v>
      </c>
      <c r="D10" s="69">
        <v>0</v>
      </c>
      <c r="E10" s="69">
        <v>0</v>
      </c>
      <c r="F10" s="69">
        <v>0</v>
      </c>
      <c r="G10" s="69">
        <v>0</v>
      </c>
      <c r="H10" s="75">
        <v>5</v>
      </c>
      <c r="I10" s="69">
        <v>0</v>
      </c>
      <c r="J10" s="120">
        <v>25</v>
      </c>
      <c r="K10" s="69">
        <v>0</v>
      </c>
      <c r="L10" s="69">
        <v>50</v>
      </c>
      <c r="M10" s="69">
        <v>0</v>
      </c>
      <c r="N10" s="69">
        <v>5</v>
      </c>
      <c r="O10" s="69">
        <v>0</v>
      </c>
      <c r="P10" s="70">
        <v>0</v>
      </c>
    </row>
    <row r="11" spans="1:16" x14ac:dyDescent="0.2">
      <c r="A11" s="35" t="s">
        <v>98</v>
      </c>
      <c r="B11" s="68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5">
        <v>0</v>
      </c>
      <c r="I11" s="69">
        <v>0</v>
      </c>
      <c r="J11" s="120">
        <v>20</v>
      </c>
      <c r="K11" s="69">
        <v>0</v>
      </c>
      <c r="L11" s="69">
        <v>15</v>
      </c>
      <c r="M11" s="69">
        <v>40</v>
      </c>
      <c r="N11" s="69">
        <v>25</v>
      </c>
      <c r="O11" s="69">
        <v>0</v>
      </c>
      <c r="P11" s="70">
        <v>0</v>
      </c>
    </row>
    <row r="12" spans="1:16" ht="13.5" thickBot="1" x14ac:dyDescent="0.25">
      <c r="A12" s="35" t="s">
        <v>97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69">
        <v>0</v>
      </c>
      <c r="J12" s="121">
        <v>40</v>
      </c>
      <c r="K12" s="72">
        <v>0</v>
      </c>
      <c r="L12" s="72">
        <v>35</v>
      </c>
      <c r="M12" s="72">
        <v>10</v>
      </c>
      <c r="N12" s="72">
        <v>15</v>
      </c>
      <c r="O12" s="72">
        <v>0</v>
      </c>
      <c r="P12" s="73">
        <v>0</v>
      </c>
    </row>
    <row r="13" spans="1:16" ht="13.5" thickTop="1" x14ac:dyDescent="0.2">
      <c r="A13" s="118" t="s">
        <v>229</v>
      </c>
      <c r="B13" s="9"/>
      <c r="C13" s="10"/>
      <c r="D13" s="10"/>
      <c r="E13" s="10"/>
      <c r="F13" s="10"/>
      <c r="G13" s="10"/>
      <c r="H13" s="10"/>
      <c r="I13" s="9"/>
      <c r="J13" s="10"/>
      <c r="K13" s="10"/>
      <c r="L13" s="10"/>
      <c r="M13" s="10"/>
      <c r="N13" s="10"/>
    </row>
    <row r="14" spans="1:16" x14ac:dyDescent="0.2">
      <c r="A14" s="5" t="s">
        <v>230</v>
      </c>
      <c r="B14" s="5"/>
      <c r="C14" s="5"/>
      <c r="D14" s="5"/>
    </row>
    <row r="15" spans="1:16" x14ac:dyDescent="0.2">
      <c r="A15" s="5"/>
      <c r="B15" s="5"/>
      <c r="C15" s="5"/>
      <c r="D15" s="5"/>
    </row>
    <row r="16" spans="1:16" ht="18.75" x14ac:dyDescent="0.3">
      <c r="A16" s="11" t="s">
        <v>149</v>
      </c>
      <c r="B16" s="12"/>
      <c r="C16" s="12"/>
      <c r="D16" s="12"/>
      <c r="E16" s="13"/>
      <c r="F16" s="13"/>
      <c r="G16" s="13"/>
      <c r="H16" s="13"/>
    </row>
    <row r="17" spans="1:8" ht="13.5" thickBot="1" x14ac:dyDescent="0.25">
      <c r="A17" s="6" t="s">
        <v>148</v>
      </c>
      <c r="B17" s="36" t="s">
        <v>0</v>
      </c>
      <c r="C17" s="36" t="s">
        <v>8</v>
      </c>
      <c r="D17" s="36" t="s">
        <v>1</v>
      </c>
      <c r="E17" s="36" t="s">
        <v>125</v>
      </c>
      <c r="F17" s="36" t="s">
        <v>9</v>
      </c>
      <c r="G17" s="36" t="s">
        <v>10</v>
      </c>
      <c r="H17" s="36" t="s">
        <v>2</v>
      </c>
    </row>
    <row r="18" spans="1:8" ht="13.5" thickTop="1" x14ac:dyDescent="0.2">
      <c r="A18" s="35" t="s">
        <v>95</v>
      </c>
      <c r="B18" s="80">
        <v>0</v>
      </c>
      <c r="C18" s="81">
        <v>1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</row>
    <row r="19" spans="1:8" x14ac:dyDescent="0.2">
      <c r="A19" s="35" t="s">
        <v>96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 x14ac:dyDescent="0.2">
      <c r="A20" s="35" t="s">
        <v>98</v>
      </c>
      <c r="B20" s="82">
        <v>0</v>
      </c>
      <c r="C20" s="69">
        <v>1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</row>
    <row r="21" spans="1:8" ht="13.5" thickBot="1" x14ac:dyDescent="0.25">
      <c r="A21" s="35" t="s">
        <v>97</v>
      </c>
      <c r="B21" s="84">
        <v>0</v>
      </c>
      <c r="C21" s="85">
        <v>5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ht="13.5" thickTop="1" x14ac:dyDescent="0.2">
      <c r="A22" s="14" t="s">
        <v>126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99" t="s">
        <v>117</v>
      </c>
      <c r="C26" s="5"/>
      <c r="D26" s="5"/>
    </row>
    <row r="27" spans="1:8" x14ac:dyDescent="0.2">
      <c r="A27" s="5"/>
      <c r="B27" s="100" t="s">
        <v>118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5" workbookViewId="0">
      <selection activeCell="D59" sqref="D59"/>
    </sheetView>
  </sheetViews>
  <sheetFormatPr defaultColWidth="8.85546875" defaultRowHeight="12.75" x14ac:dyDescent="0.2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6" x14ac:dyDescent="0.2">
      <c r="A1" s="1" t="s">
        <v>194</v>
      </c>
    </row>
    <row r="2" spans="1:6" x14ac:dyDescent="0.2">
      <c r="A2" s="1" t="s">
        <v>146</v>
      </c>
      <c r="C2" s="43"/>
    </row>
    <row r="4" spans="1:6" ht="18.75" x14ac:dyDescent="0.3">
      <c r="A4" s="27" t="s">
        <v>150</v>
      </c>
      <c r="B4" s="15"/>
      <c r="C4" s="15"/>
      <c r="D4" s="15"/>
    </row>
    <row r="5" spans="1:6" ht="15.75" x14ac:dyDescent="0.25">
      <c r="A5" s="125" t="s">
        <v>226</v>
      </c>
      <c r="B5" s="126"/>
      <c r="C5" s="126"/>
      <c r="D5" s="126"/>
      <c r="E5" s="126"/>
    </row>
    <row r="6" spans="1:6" ht="15.75" x14ac:dyDescent="0.25">
      <c r="A6" s="95"/>
      <c r="B6" s="116" t="s">
        <v>227</v>
      </c>
      <c r="C6" s="42"/>
      <c r="D6" s="42"/>
      <c r="E6" s="42"/>
    </row>
    <row r="7" spans="1:6" ht="13.5" thickBot="1" x14ac:dyDescent="0.25">
      <c r="A7" s="6" t="s">
        <v>75</v>
      </c>
      <c r="B7" s="36" t="s">
        <v>76</v>
      </c>
      <c r="C7" s="36" t="s">
        <v>77</v>
      </c>
      <c r="D7" s="36" t="s">
        <v>78</v>
      </c>
      <c r="E7" s="41" t="s">
        <v>22</v>
      </c>
      <c r="F7" s="18"/>
    </row>
    <row r="8" spans="1:6" ht="14.1" customHeight="1" thickTop="1" x14ac:dyDescent="0.2">
      <c r="A8" s="35">
        <v>1</v>
      </c>
      <c r="B8" s="65">
        <v>100</v>
      </c>
      <c r="C8" s="66">
        <v>39</v>
      </c>
      <c r="D8" s="74">
        <v>3.73</v>
      </c>
      <c r="E8" s="67">
        <v>2</v>
      </c>
    </row>
    <row r="9" spans="1:6" ht="14.1" customHeight="1" x14ac:dyDescent="0.2">
      <c r="A9" s="35">
        <v>2</v>
      </c>
      <c r="B9" s="68">
        <v>55</v>
      </c>
      <c r="C9" s="69">
        <v>33</v>
      </c>
      <c r="D9" s="75">
        <v>10.85</v>
      </c>
      <c r="E9" s="70">
        <v>1</v>
      </c>
    </row>
    <row r="10" spans="1:6" ht="14.1" customHeight="1" x14ac:dyDescent="0.2">
      <c r="A10" s="35">
        <v>3</v>
      </c>
      <c r="B10" s="68">
        <v>45</v>
      </c>
      <c r="C10" s="69">
        <v>40</v>
      </c>
      <c r="D10" s="75">
        <v>3.8</v>
      </c>
      <c r="E10" s="70">
        <v>5</v>
      </c>
    </row>
    <row r="11" spans="1:6" ht="14.1" customHeight="1" x14ac:dyDescent="0.2">
      <c r="A11" s="35">
        <v>4</v>
      </c>
      <c r="B11" s="68">
        <v>18</v>
      </c>
      <c r="C11" s="69">
        <v>12</v>
      </c>
      <c r="D11" s="75">
        <v>0.5</v>
      </c>
      <c r="E11" s="70">
        <v>2</v>
      </c>
    </row>
    <row r="12" spans="1:6" ht="14.1" customHeight="1" x14ac:dyDescent="0.2">
      <c r="A12" s="35">
        <v>5</v>
      </c>
      <c r="B12" s="68">
        <v>35</v>
      </c>
      <c r="C12" s="69">
        <v>30</v>
      </c>
      <c r="D12" s="75">
        <v>1.2</v>
      </c>
      <c r="E12" s="70">
        <v>5</v>
      </c>
    </row>
    <row r="13" spans="1:6" ht="14.1" customHeight="1" x14ac:dyDescent="0.2">
      <c r="A13" s="35">
        <v>6</v>
      </c>
      <c r="B13" s="68">
        <v>30</v>
      </c>
      <c r="C13" s="69">
        <v>10</v>
      </c>
      <c r="D13" s="75">
        <v>1.7</v>
      </c>
      <c r="E13" s="70">
        <v>5</v>
      </c>
    </row>
    <row r="14" spans="1:6" ht="14.1" customHeight="1" x14ac:dyDescent="0.2">
      <c r="A14" s="35">
        <v>7</v>
      </c>
      <c r="B14" s="68">
        <v>13</v>
      </c>
      <c r="C14" s="69">
        <v>6</v>
      </c>
      <c r="D14" s="75">
        <v>0.3</v>
      </c>
      <c r="E14" s="70">
        <v>1</v>
      </c>
    </row>
    <row r="15" spans="1:6" ht="14.1" customHeight="1" x14ac:dyDescent="0.2">
      <c r="A15" s="35">
        <v>8</v>
      </c>
      <c r="B15" s="68">
        <v>40</v>
      </c>
      <c r="C15" s="69">
        <v>40</v>
      </c>
      <c r="D15" s="75">
        <v>0.7</v>
      </c>
      <c r="E15" s="70">
        <v>3</v>
      </c>
    </row>
    <row r="16" spans="1:6" ht="14.1" customHeight="1" x14ac:dyDescent="0.2">
      <c r="A16" s="35">
        <v>9</v>
      </c>
      <c r="B16" s="68">
        <v>11</v>
      </c>
      <c r="C16" s="69">
        <v>3</v>
      </c>
      <c r="D16" s="75">
        <v>0.65</v>
      </c>
      <c r="E16" s="70">
        <v>1</v>
      </c>
    </row>
    <row r="17" spans="1:5" ht="14.1" customHeight="1" x14ac:dyDescent="0.2">
      <c r="A17" s="35">
        <v>10</v>
      </c>
      <c r="B17" s="68">
        <v>30</v>
      </c>
      <c r="C17" s="69">
        <v>25</v>
      </c>
      <c r="D17" s="75">
        <v>2.8</v>
      </c>
      <c r="E17" s="70">
        <v>5</v>
      </c>
    </row>
    <row r="18" spans="1:5" ht="14.1" customHeight="1" x14ac:dyDescent="0.2">
      <c r="A18" s="35">
        <v>11</v>
      </c>
      <c r="B18" s="68">
        <v>50</v>
      </c>
      <c r="C18" s="69">
        <v>38</v>
      </c>
      <c r="D18" s="75">
        <v>2.4</v>
      </c>
      <c r="E18" s="70">
        <v>5</v>
      </c>
    </row>
    <row r="19" spans="1:5" ht="14.1" customHeight="1" x14ac:dyDescent="0.2">
      <c r="A19" s="35">
        <v>12</v>
      </c>
      <c r="B19" s="68">
        <v>13</v>
      </c>
      <c r="C19" s="69">
        <v>10</v>
      </c>
      <c r="D19" s="75">
        <v>2.2999999999999998</v>
      </c>
      <c r="E19" s="70">
        <v>1</v>
      </c>
    </row>
    <row r="20" spans="1:5" ht="14.1" customHeight="1" x14ac:dyDescent="0.2">
      <c r="A20" s="35">
        <v>13</v>
      </c>
      <c r="B20" s="68">
        <v>40</v>
      </c>
      <c r="C20" s="69">
        <v>30</v>
      </c>
      <c r="D20" s="75">
        <v>7</v>
      </c>
      <c r="E20" s="70">
        <v>5</v>
      </c>
    </row>
    <row r="21" spans="1:5" ht="14.1" customHeight="1" x14ac:dyDescent="0.2">
      <c r="A21" s="35">
        <v>14</v>
      </c>
      <c r="B21" s="68">
        <v>60</v>
      </c>
      <c r="C21" s="69">
        <v>30</v>
      </c>
      <c r="D21" s="75">
        <v>2.14</v>
      </c>
      <c r="E21" s="70">
        <v>5</v>
      </c>
    </row>
    <row r="22" spans="1:5" ht="14.1" customHeight="1" x14ac:dyDescent="0.2">
      <c r="A22" s="35">
        <v>15</v>
      </c>
      <c r="B22" s="68">
        <v>45</v>
      </c>
      <c r="C22" s="69">
        <v>25</v>
      </c>
      <c r="D22" s="75">
        <v>3</v>
      </c>
      <c r="E22" s="70">
        <v>2</v>
      </c>
    </row>
    <row r="23" spans="1:5" ht="14.1" customHeight="1" x14ac:dyDescent="0.2">
      <c r="A23" s="35">
        <v>16</v>
      </c>
      <c r="B23" s="68">
        <v>12</v>
      </c>
      <c r="C23" s="69">
        <v>9</v>
      </c>
      <c r="D23" s="75">
        <v>1.8</v>
      </c>
      <c r="E23" s="70">
        <v>1</v>
      </c>
    </row>
    <row r="24" spans="1:5" ht="14.1" customHeight="1" x14ac:dyDescent="0.2">
      <c r="A24" s="35">
        <v>17</v>
      </c>
      <c r="B24" s="68">
        <v>80</v>
      </c>
      <c r="C24" s="69">
        <v>70</v>
      </c>
      <c r="D24" s="75">
        <v>2.73</v>
      </c>
      <c r="E24" s="70">
        <v>5</v>
      </c>
    </row>
    <row r="25" spans="1:5" ht="14.1" customHeight="1" x14ac:dyDescent="0.2">
      <c r="A25" s="35">
        <v>18</v>
      </c>
      <c r="B25" s="68">
        <v>42</v>
      </c>
      <c r="C25" s="69">
        <v>35</v>
      </c>
      <c r="D25" s="75">
        <v>6.63</v>
      </c>
      <c r="E25" s="70">
        <v>5</v>
      </c>
    </row>
    <row r="26" spans="1:5" ht="14.1" customHeight="1" x14ac:dyDescent="0.2">
      <c r="A26" s="35">
        <v>19</v>
      </c>
      <c r="B26" s="68">
        <v>20</v>
      </c>
      <c r="C26" s="69">
        <v>12</v>
      </c>
      <c r="D26" s="75">
        <v>2.6</v>
      </c>
      <c r="E26" s="70">
        <v>3</v>
      </c>
    </row>
    <row r="27" spans="1:5" ht="14.1" customHeight="1" x14ac:dyDescent="0.2">
      <c r="A27" s="35">
        <v>20</v>
      </c>
      <c r="B27" s="68">
        <v>20</v>
      </c>
      <c r="C27" s="69">
        <v>1</v>
      </c>
      <c r="D27" s="75">
        <v>2.4</v>
      </c>
      <c r="E27" s="70">
        <v>2</v>
      </c>
    </row>
    <row r="28" spans="1:5" ht="14.1" customHeight="1" x14ac:dyDescent="0.2">
      <c r="A28" s="35">
        <v>21</v>
      </c>
      <c r="B28" s="68">
        <v>10</v>
      </c>
      <c r="C28" s="69">
        <v>9</v>
      </c>
      <c r="D28" s="75">
        <v>0.9</v>
      </c>
      <c r="E28" s="70">
        <v>2</v>
      </c>
    </row>
    <row r="29" spans="1:5" ht="14.1" customHeight="1" x14ac:dyDescent="0.2">
      <c r="A29" s="35">
        <v>22</v>
      </c>
      <c r="B29" s="68">
        <v>25</v>
      </c>
      <c r="C29" s="69">
        <v>15</v>
      </c>
      <c r="D29" s="75">
        <v>1</v>
      </c>
      <c r="E29" s="70">
        <v>1</v>
      </c>
    </row>
    <row r="30" spans="1:5" ht="14.1" customHeight="1" x14ac:dyDescent="0.2">
      <c r="A30" s="35">
        <v>23</v>
      </c>
      <c r="B30" s="68">
        <v>40</v>
      </c>
      <c r="C30" s="69">
        <v>22</v>
      </c>
      <c r="D30" s="75">
        <v>1.8</v>
      </c>
      <c r="E30" s="70">
        <v>2</v>
      </c>
    </row>
    <row r="31" spans="1:5" ht="14.1" customHeight="1" x14ac:dyDescent="0.2">
      <c r="A31" s="35">
        <v>24</v>
      </c>
      <c r="B31" s="68">
        <v>35</v>
      </c>
      <c r="C31" s="69">
        <v>30</v>
      </c>
      <c r="D31" s="75">
        <v>1</v>
      </c>
      <c r="E31" s="70">
        <v>1</v>
      </c>
    </row>
    <row r="32" spans="1:5" ht="14.1" customHeight="1" x14ac:dyDescent="0.2">
      <c r="A32" s="35">
        <v>25</v>
      </c>
      <c r="B32" s="68">
        <v>15</v>
      </c>
      <c r="C32" s="69">
        <v>8</v>
      </c>
      <c r="D32" s="75">
        <v>2.4</v>
      </c>
      <c r="E32" s="70">
        <v>1</v>
      </c>
    </row>
    <row r="33" spans="1:5" ht="14.1" customHeight="1" x14ac:dyDescent="0.2">
      <c r="A33" s="35">
        <v>26</v>
      </c>
      <c r="B33" s="68">
        <v>40</v>
      </c>
      <c r="C33" s="69">
        <v>1</v>
      </c>
      <c r="D33" s="75">
        <v>8.8000000000000007</v>
      </c>
      <c r="E33" s="70">
        <v>1</v>
      </c>
    </row>
    <row r="34" spans="1:5" ht="14.1" customHeight="1" x14ac:dyDescent="0.2">
      <c r="A34" s="35">
        <v>27</v>
      </c>
      <c r="B34" s="68">
        <v>170</v>
      </c>
      <c r="C34" s="69">
        <v>70</v>
      </c>
      <c r="D34" s="75">
        <v>1.1000000000000001</v>
      </c>
      <c r="E34" s="70">
        <v>4</v>
      </c>
    </row>
    <row r="35" spans="1:5" ht="14.1" customHeight="1" x14ac:dyDescent="0.2">
      <c r="A35" s="35">
        <v>28</v>
      </c>
      <c r="B35" s="68">
        <v>15</v>
      </c>
      <c r="C35" s="69">
        <v>10</v>
      </c>
      <c r="D35" s="75">
        <v>1.8</v>
      </c>
      <c r="E35" s="70">
        <v>3</v>
      </c>
    </row>
    <row r="36" spans="1:5" ht="14.1" customHeight="1" x14ac:dyDescent="0.2">
      <c r="A36" s="35">
        <v>29</v>
      </c>
      <c r="B36" s="68">
        <v>20</v>
      </c>
      <c r="C36" s="69">
        <v>12</v>
      </c>
      <c r="D36" s="75">
        <v>2.9</v>
      </c>
      <c r="E36" s="70">
        <v>3</v>
      </c>
    </row>
    <row r="37" spans="1:5" ht="14.1" customHeight="1" x14ac:dyDescent="0.2">
      <c r="A37" s="35">
        <v>30</v>
      </c>
      <c r="B37" s="68">
        <v>22</v>
      </c>
      <c r="C37" s="69">
        <v>20</v>
      </c>
      <c r="D37" s="75">
        <v>1.1000000000000001</v>
      </c>
      <c r="E37" s="70">
        <v>4</v>
      </c>
    </row>
    <row r="38" spans="1:5" ht="14.1" customHeight="1" x14ac:dyDescent="0.2">
      <c r="A38" s="35">
        <v>31</v>
      </c>
      <c r="B38" s="68">
        <v>15</v>
      </c>
      <c r="C38" s="69">
        <v>7</v>
      </c>
      <c r="D38" s="75">
        <v>2</v>
      </c>
      <c r="E38" s="70">
        <v>2</v>
      </c>
    </row>
    <row r="39" spans="1:5" ht="14.1" customHeight="1" x14ac:dyDescent="0.2">
      <c r="A39" s="35">
        <v>32</v>
      </c>
      <c r="B39" s="68">
        <v>15</v>
      </c>
      <c r="C39" s="69">
        <v>1</v>
      </c>
      <c r="D39" s="75">
        <v>4.8</v>
      </c>
      <c r="E39" s="70">
        <v>1</v>
      </c>
    </row>
    <row r="40" spans="1:5" ht="14.1" customHeight="1" x14ac:dyDescent="0.2">
      <c r="A40" s="35">
        <v>33</v>
      </c>
      <c r="B40" s="68">
        <v>30</v>
      </c>
      <c r="C40" s="69">
        <v>28</v>
      </c>
      <c r="D40" s="75">
        <v>0.4</v>
      </c>
      <c r="E40" s="70">
        <v>3</v>
      </c>
    </row>
    <row r="41" spans="1:5" ht="14.1" customHeight="1" x14ac:dyDescent="0.2">
      <c r="A41" s="35">
        <v>34</v>
      </c>
      <c r="B41" s="68">
        <v>21</v>
      </c>
      <c r="C41" s="69">
        <v>17</v>
      </c>
      <c r="D41" s="75">
        <v>4.4000000000000004</v>
      </c>
      <c r="E41" s="70">
        <v>2</v>
      </c>
    </row>
    <row r="42" spans="1:5" ht="14.1" customHeight="1" x14ac:dyDescent="0.2">
      <c r="A42" s="35">
        <v>35</v>
      </c>
      <c r="B42" s="68">
        <v>50</v>
      </c>
      <c r="C42" s="69">
        <v>44</v>
      </c>
      <c r="D42" s="75">
        <v>10.1</v>
      </c>
      <c r="E42" s="70">
        <v>1</v>
      </c>
    </row>
    <row r="43" spans="1:5" ht="14.1" customHeight="1" x14ac:dyDescent="0.2">
      <c r="A43" s="35">
        <v>36</v>
      </c>
      <c r="B43" s="68">
        <v>25</v>
      </c>
      <c r="C43" s="69">
        <v>1</v>
      </c>
      <c r="D43" s="75">
        <v>8.4</v>
      </c>
      <c r="E43" s="70">
        <v>1</v>
      </c>
    </row>
    <row r="44" spans="1:5" ht="14.1" customHeight="1" x14ac:dyDescent="0.2">
      <c r="A44" s="35">
        <v>37</v>
      </c>
      <c r="B44" s="68">
        <v>20</v>
      </c>
      <c r="C44" s="69">
        <v>20</v>
      </c>
      <c r="D44" s="75">
        <v>1.6</v>
      </c>
      <c r="E44" s="70">
        <v>5</v>
      </c>
    </row>
    <row r="45" spans="1:5" ht="14.1" customHeight="1" x14ac:dyDescent="0.2">
      <c r="A45" s="35">
        <v>38</v>
      </c>
      <c r="B45" s="68">
        <v>50</v>
      </c>
      <c r="C45" s="69">
        <v>40</v>
      </c>
      <c r="D45" s="75">
        <v>1</v>
      </c>
      <c r="E45" s="70">
        <v>4</v>
      </c>
    </row>
    <row r="46" spans="1:5" ht="14.1" customHeight="1" x14ac:dyDescent="0.2">
      <c r="A46" s="35">
        <v>39</v>
      </c>
      <c r="B46" s="68">
        <v>120</v>
      </c>
      <c r="C46" s="69">
        <v>30</v>
      </c>
      <c r="D46" s="75">
        <v>1.1000000000000001</v>
      </c>
      <c r="E46" s="70">
        <v>4</v>
      </c>
    </row>
    <row r="47" spans="1:5" ht="14.1" customHeight="1" x14ac:dyDescent="0.2">
      <c r="A47" s="35">
        <v>40</v>
      </c>
      <c r="B47" s="68">
        <v>16</v>
      </c>
      <c r="C47" s="69">
        <v>8</v>
      </c>
      <c r="D47" s="75">
        <v>4</v>
      </c>
      <c r="E47" s="70">
        <v>1</v>
      </c>
    </row>
    <row r="48" spans="1:5" ht="14.1" customHeight="1" x14ac:dyDescent="0.2">
      <c r="A48" s="35">
        <v>41</v>
      </c>
      <c r="B48" s="68">
        <v>12</v>
      </c>
      <c r="C48" s="69">
        <v>8</v>
      </c>
      <c r="D48" s="75">
        <v>1.4</v>
      </c>
      <c r="E48" s="70">
        <v>4</v>
      </c>
    </row>
    <row r="49" spans="1:5" ht="14.1" customHeight="1" x14ac:dyDescent="0.2">
      <c r="A49" s="35">
        <v>42</v>
      </c>
      <c r="B49" s="68">
        <v>14.5</v>
      </c>
      <c r="C49" s="69">
        <v>14</v>
      </c>
      <c r="D49" s="75">
        <v>1.5</v>
      </c>
      <c r="E49" s="70">
        <v>2</v>
      </c>
    </row>
    <row r="50" spans="1:5" ht="14.1" customHeight="1" x14ac:dyDescent="0.2">
      <c r="A50" s="35">
        <v>43</v>
      </c>
      <c r="B50" s="68">
        <v>48</v>
      </c>
      <c r="C50" s="69">
        <v>23</v>
      </c>
      <c r="D50" s="75">
        <v>2.64</v>
      </c>
      <c r="E50" s="70">
        <v>5</v>
      </c>
    </row>
    <row r="51" spans="1:5" ht="14.1" customHeight="1" x14ac:dyDescent="0.2">
      <c r="A51" s="35">
        <v>44</v>
      </c>
      <c r="B51" s="68">
        <v>17</v>
      </c>
      <c r="C51" s="69">
        <v>8</v>
      </c>
      <c r="D51" s="75">
        <v>5.4</v>
      </c>
      <c r="E51" s="70">
        <v>4</v>
      </c>
    </row>
    <row r="52" spans="1:5" ht="14.1" customHeight="1" x14ac:dyDescent="0.2">
      <c r="A52" s="35">
        <v>45</v>
      </c>
      <c r="B52" s="68">
        <v>10</v>
      </c>
      <c r="C52" s="69">
        <v>10</v>
      </c>
      <c r="D52" s="75">
        <v>0.5</v>
      </c>
      <c r="E52" s="70">
        <v>4</v>
      </c>
    </row>
    <row r="53" spans="1:5" ht="14.1" customHeight="1" x14ac:dyDescent="0.2">
      <c r="A53" s="35">
        <v>46</v>
      </c>
      <c r="B53" s="68">
        <v>18</v>
      </c>
      <c r="C53" s="69">
        <v>14</v>
      </c>
      <c r="D53" s="75">
        <v>1.4</v>
      </c>
      <c r="E53" s="70">
        <v>3</v>
      </c>
    </row>
    <row r="54" spans="1:5" ht="14.1" customHeight="1" x14ac:dyDescent="0.2">
      <c r="A54" s="35">
        <v>47</v>
      </c>
      <c r="B54" s="68">
        <v>90</v>
      </c>
      <c r="C54" s="69">
        <v>70</v>
      </c>
      <c r="D54" s="75">
        <v>2</v>
      </c>
      <c r="E54" s="70">
        <v>5</v>
      </c>
    </row>
    <row r="55" spans="1:5" ht="14.1" customHeight="1" x14ac:dyDescent="0.2">
      <c r="A55" s="35">
        <v>48</v>
      </c>
      <c r="B55" s="68">
        <v>11</v>
      </c>
      <c r="C55" s="69">
        <v>10</v>
      </c>
      <c r="D55" s="75">
        <v>1.2</v>
      </c>
      <c r="E55" s="70">
        <v>1</v>
      </c>
    </row>
    <row r="56" spans="1:5" ht="14.1" customHeight="1" x14ac:dyDescent="0.2">
      <c r="A56" s="35">
        <v>49</v>
      </c>
      <c r="B56" s="68">
        <v>40</v>
      </c>
      <c r="C56" s="69">
        <v>15</v>
      </c>
      <c r="D56" s="75">
        <v>2.8</v>
      </c>
      <c r="E56" s="70">
        <v>3</v>
      </c>
    </row>
    <row r="57" spans="1:5" ht="14.1" customHeight="1" x14ac:dyDescent="0.2">
      <c r="A57" s="35">
        <v>50</v>
      </c>
      <c r="B57" s="68">
        <v>11</v>
      </c>
      <c r="C57" s="69">
        <v>5</v>
      </c>
      <c r="D57" s="75">
        <v>5.3</v>
      </c>
      <c r="E57" s="70">
        <v>2</v>
      </c>
    </row>
    <row r="58" spans="1:5" ht="14.1" customHeight="1" x14ac:dyDescent="0.2">
      <c r="A58" s="35">
        <v>51</v>
      </c>
      <c r="B58" s="68">
        <v>15</v>
      </c>
      <c r="C58" s="69">
        <v>8</v>
      </c>
      <c r="D58" s="75">
        <v>1.2</v>
      </c>
      <c r="E58" s="70">
        <v>4</v>
      </c>
    </row>
    <row r="59" spans="1:5" ht="14.1" customHeight="1" x14ac:dyDescent="0.2">
      <c r="A59" s="35">
        <v>52</v>
      </c>
      <c r="B59" s="68"/>
      <c r="C59" s="69"/>
      <c r="D59" s="75"/>
      <c r="E59" s="70"/>
    </row>
    <row r="60" spans="1:5" ht="14.1" customHeight="1" x14ac:dyDescent="0.2">
      <c r="A60" s="35">
        <v>53</v>
      </c>
      <c r="B60" s="68"/>
      <c r="C60" s="69"/>
      <c r="D60" s="75"/>
      <c r="E60" s="70"/>
    </row>
    <row r="61" spans="1:5" ht="14.1" customHeight="1" x14ac:dyDescent="0.2">
      <c r="A61" s="35">
        <v>54</v>
      </c>
      <c r="B61" s="68"/>
      <c r="C61" s="69"/>
      <c r="D61" s="75"/>
      <c r="E61" s="70"/>
    </row>
    <row r="62" spans="1:5" ht="14.1" customHeight="1" x14ac:dyDescent="0.2">
      <c r="A62" s="35">
        <v>55</v>
      </c>
      <c r="B62" s="68"/>
      <c r="C62" s="69"/>
      <c r="D62" s="75"/>
      <c r="E62" s="70"/>
    </row>
    <row r="63" spans="1:5" ht="14.1" customHeight="1" x14ac:dyDescent="0.2">
      <c r="A63" s="35">
        <v>56</v>
      </c>
      <c r="B63" s="68"/>
      <c r="C63" s="69"/>
      <c r="D63" s="75"/>
      <c r="E63" s="70"/>
    </row>
    <row r="64" spans="1:5" ht="14.1" customHeight="1" x14ac:dyDescent="0.2">
      <c r="A64" s="35">
        <v>57</v>
      </c>
      <c r="B64" s="68"/>
      <c r="C64" s="69"/>
      <c r="D64" s="75"/>
      <c r="E64" s="70"/>
    </row>
    <row r="65" spans="1:5" ht="14.1" customHeight="1" x14ac:dyDescent="0.2">
      <c r="A65" s="35">
        <v>58</v>
      </c>
      <c r="B65" s="68"/>
      <c r="C65" s="69"/>
      <c r="D65" s="75"/>
      <c r="E65" s="70"/>
    </row>
    <row r="66" spans="1:5" ht="14.1" customHeight="1" x14ac:dyDescent="0.2">
      <c r="A66" s="35">
        <v>59</v>
      </c>
      <c r="B66" s="68"/>
      <c r="C66" s="69"/>
      <c r="D66" s="75"/>
      <c r="E66" s="70"/>
    </row>
    <row r="67" spans="1:5" ht="14.1" customHeight="1" x14ac:dyDescent="0.2">
      <c r="A67" s="35">
        <v>60</v>
      </c>
      <c r="B67" s="68"/>
      <c r="C67" s="69"/>
      <c r="D67" s="75"/>
      <c r="E67" s="70"/>
    </row>
    <row r="68" spans="1:5" ht="14.1" customHeight="1" x14ac:dyDescent="0.2">
      <c r="A68" s="35">
        <v>61</v>
      </c>
      <c r="B68" s="68"/>
      <c r="C68" s="69"/>
      <c r="D68" s="75"/>
      <c r="E68" s="70"/>
    </row>
    <row r="69" spans="1:5" ht="14.1" customHeight="1" x14ac:dyDescent="0.2">
      <c r="A69" s="35">
        <v>62</v>
      </c>
      <c r="B69" s="68"/>
      <c r="C69" s="69"/>
      <c r="D69" s="75"/>
      <c r="E69" s="70"/>
    </row>
    <row r="70" spans="1:5" ht="14.1" customHeight="1" x14ac:dyDescent="0.2">
      <c r="A70" s="35">
        <v>63</v>
      </c>
      <c r="B70" s="68"/>
      <c r="C70" s="69"/>
      <c r="D70" s="75"/>
      <c r="E70" s="70"/>
    </row>
    <row r="71" spans="1:5" ht="14.1" customHeight="1" x14ac:dyDescent="0.2">
      <c r="A71" s="35">
        <v>64</v>
      </c>
      <c r="B71" s="68"/>
      <c r="C71" s="69"/>
      <c r="D71" s="75"/>
      <c r="E71" s="70"/>
    </row>
    <row r="72" spans="1:5" ht="14.1" customHeight="1" x14ac:dyDescent="0.2">
      <c r="A72" s="35">
        <v>65</v>
      </c>
      <c r="B72" s="68"/>
      <c r="C72" s="69"/>
      <c r="D72" s="75"/>
      <c r="E72" s="70"/>
    </row>
    <row r="73" spans="1:5" ht="14.1" customHeight="1" x14ac:dyDescent="0.2">
      <c r="A73" s="35">
        <v>66</v>
      </c>
      <c r="B73" s="68"/>
      <c r="C73" s="69"/>
      <c r="D73" s="75"/>
      <c r="E73" s="70"/>
    </row>
    <row r="74" spans="1:5" ht="14.1" customHeight="1" x14ac:dyDescent="0.2">
      <c r="A74" s="35">
        <v>67</v>
      </c>
      <c r="B74" s="68"/>
      <c r="C74" s="69"/>
      <c r="D74" s="75"/>
      <c r="E74" s="70"/>
    </row>
    <row r="75" spans="1:5" ht="14.1" customHeight="1" x14ac:dyDescent="0.2">
      <c r="A75" s="35">
        <v>68</v>
      </c>
      <c r="B75" s="68"/>
      <c r="C75" s="69"/>
      <c r="D75" s="75"/>
      <c r="E75" s="70"/>
    </row>
    <row r="76" spans="1:5" ht="14.1" customHeight="1" x14ac:dyDescent="0.2">
      <c r="A76" s="35">
        <v>69</v>
      </c>
      <c r="B76" s="68"/>
      <c r="C76" s="69"/>
      <c r="D76" s="75"/>
      <c r="E76" s="70"/>
    </row>
    <row r="77" spans="1:5" ht="14.1" customHeight="1" x14ac:dyDescent="0.2">
      <c r="A77" s="35">
        <v>70</v>
      </c>
      <c r="B77" s="68"/>
      <c r="C77" s="69"/>
      <c r="D77" s="75"/>
      <c r="E77" s="70"/>
    </row>
    <row r="78" spans="1:5" ht="14.1" customHeight="1" x14ac:dyDescent="0.2">
      <c r="A78" s="35">
        <v>71</v>
      </c>
      <c r="B78" s="68"/>
      <c r="C78" s="69"/>
      <c r="D78" s="75"/>
      <c r="E78" s="70"/>
    </row>
    <row r="79" spans="1:5" ht="14.1" customHeight="1" x14ac:dyDescent="0.2">
      <c r="A79" s="35">
        <v>72</v>
      </c>
      <c r="B79" s="68"/>
      <c r="C79" s="69"/>
      <c r="D79" s="75"/>
      <c r="E79" s="70"/>
    </row>
    <row r="80" spans="1:5" ht="14.1" customHeight="1" x14ac:dyDescent="0.2">
      <c r="A80" s="35">
        <v>73</v>
      </c>
      <c r="B80" s="68"/>
      <c r="C80" s="69"/>
      <c r="D80" s="75"/>
      <c r="E80" s="70"/>
    </row>
    <row r="81" spans="1:5" ht="14.1" customHeight="1" x14ac:dyDescent="0.2">
      <c r="A81" s="35">
        <v>74</v>
      </c>
      <c r="B81" s="68"/>
      <c r="C81" s="69"/>
      <c r="D81" s="75"/>
      <c r="E81" s="70"/>
    </row>
    <row r="82" spans="1:5" ht="14.1" customHeight="1" x14ac:dyDescent="0.2">
      <c r="A82" s="35">
        <v>75</v>
      </c>
      <c r="B82" s="68"/>
      <c r="C82" s="69"/>
      <c r="D82" s="75"/>
      <c r="E82" s="70"/>
    </row>
    <row r="83" spans="1:5" ht="14.1" customHeight="1" x14ac:dyDescent="0.2">
      <c r="A83" s="35">
        <v>76</v>
      </c>
      <c r="B83" s="68"/>
      <c r="C83" s="69"/>
      <c r="D83" s="75"/>
      <c r="E83" s="70"/>
    </row>
    <row r="84" spans="1:5" ht="14.1" customHeight="1" x14ac:dyDescent="0.2">
      <c r="A84" s="35">
        <v>77</v>
      </c>
      <c r="B84" s="68"/>
      <c r="C84" s="69"/>
      <c r="D84" s="75"/>
      <c r="E84" s="70"/>
    </row>
    <row r="85" spans="1:5" ht="14.1" customHeight="1" x14ac:dyDescent="0.2">
      <c r="A85" s="35">
        <v>78</v>
      </c>
      <c r="B85" s="68"/>
      <c r="C85" s="69"/>
      <c r="D85" s="75"/>
      <c r="E85" s="70"/>
    </row>
    <row r="86" spans="1:5" ht="14.1" customHeight="1" x14ac:dyDescent="0.2">
      <c r="A86" s="35">
        <v>79</v>
      </c>
      <c r="B86" s="76"/>
      <c r="C86" s="77"/>
      <c r="D86" s="78"/>
      <c r="E86" s="79"/>
    </row>
    <row r="87" spans="1:5" ht="14.1" customHeight="1" thickBot="1" x14ac:dyDescent="0.25">
      <c r="A87" s="35">
        <v>80</v>
      </c>
      <c r="B87" s="71"/>
      <c r="C87" s="72"/>
      <c r="D87" s="72"/>
      <c r="E87" s="73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H34" sqref="H34"/>
    </sheetView>
  </sheetViews>
  <sheetFormatPr defaultColWidth="8.85546875" defaultRowHeight="12.75" x14ac:dyDescent="0.2"/>
  <cols>
    <col min="3" max="3" width="12.42578125" customWidth="1"/>
    <col min="4" max="5" width="10.7109375" customWidth="1"/>
    <col min="6" max="6" width="11.42578125" customWidth="1"/>
  </cols>
  <sheetData>
    <row r="1" spans="1:10" x14ac:dyDescent="0.2">
      <c r="A1" s="1" t="s">
        <v>191</v>
      </c>
    </row>
    <row r="2" spans="1:10" x14ac:dyDescent="0.2">
      <c r="A2" s="1" t="s">
        <v>146</v>
      </c>
      <c r="C2" s="43" t="s">
        <v>197</v>
      </c>
    </row>
    <row r="3" spans="1:10" x14ac:dyDescent="0.2">
      <c r="A3" s="1"/>
    </row>
    <row r="4" spans="1:10" ht="18.75" x14ac:dyDescent="0.3">
      <c r="A4" s="11" t="s">
        <v>151</v>
      </c>
      <c r="B4" s="4"/>
      <c r="C4" s="4"/>
    </row>
    <row r="5" spans="1:10" ht="14.1" customHeight="1" x14ac:dyDescent="0.3">
      <c r="A5" s="11"/>
      <c r="B5" s="4"/>
      <c r="C5" s="4"/>
      <c r="H5" s="43"/>
      <c r="J5" s="43"/>
    </row>
    <row r="6" spans="1:10" ht="14.1" customHeight="1" x14ac:dyDescent="0.25">
      <c r="A6" s="51" t="s">
        <v>160</v>
      </c>
      <c r="B6" s="4"/>
      <c r="C6" s="4"/>
      <c r="D6" s="17">
        <v>29.07</v>
      </c>
      <c r="H6" s="43"/>
      <c r="J6" s="43"/>
    </row>
    <row r="7" spans="1:10" ht="14.1" customHeight="1" x14ac:dyDescent="0.25">
      <c r="A7" s="51"/>
      <c r="B7" s="4"/>
      <c r="C7" s="4"/>
      <c r="D7" s="37"/>
      <c r="H7" s="43"/>
      <c r="J7" s="43"/>
    </row>
    <row r="8" spans="1:10" ht="14.1" customHeight="1" x14ac:dyDescent="0.25">
      <c r="A8" s="51" t="s">
        <v>161</v>
      </c>
      <c r="B8" s="4"/>
      <c r="C8" s="4"/>
      <c r="D8" s="37"/>
    </row>
    <row r="9" spans="1:10" ht="14.1" customHeight="1" x14ac:dyDescent="0.25">
      <c r="A9" s="51" t="s">
        <v>164</v>
      </c>
      <c r="B9" s="4"/>
      <c r="C9" s="4"/>
    </row>
    <row r="10" spans="1:10" ht="14.1" customHeight="1" x14ac:dyDescent="0.2">
      <c r="A10" s="43" t="s">
        <v>162</v>
      </c>
      <c r="B10" s="4"/>
      <c r="C10" s="4"/>
    </row>
    <row r="11" spans="1:10" ht="14.1" customHeight="1" x14ac:dyDescent="0.2">
      <c r="A11" s="43" t="s">
        <v>163</v>
      </c>
      <c r="B11" s="4"/>
      <c r="C11" s="4"/>
    </row>
    <row r="12" spans="1:10" ht="14.1" customHeight="1" x14ac:dyDescent="0.2">
      <c r="A12" s="43" t="s">
        <v>189</v>
      </c>
      <c r="B12" s="4"/>
      <c r="C12" s="4"/>
    </row>
    <row r="13" spans="1:10" ht="14.1" customHeight="1" x14ac:dyDescent="0.25">
      <c r="A13" s="51"/>
      <c r="B13" s="4"/>
      <c r="C13" s="4"/>
    </row>
    <row r="14" spans="1:10" ht="14.1" customHeight="1" x14ac:dyDescent="0.3">
      <c r="A14" s="11"/>
      <c r="B14" s="4"/>
      <c r="C14" s="46" t="s">
        <v>155</v>
      </c>
      <c r="F14" s="49" t="s">
        <v>154</v>
      </c>
    </row>
    <row r="15" spans="1:10" ht="14.1" customHeight="1" x14ac:dyDescent="0.2">
      <c r="C15" s="44" t="s">
        <v>152</v>
      </c>
      <c r="D15" s="46" t="s">
        <v>156</v>
      </c>
      <c r="F15" s="50" t="s">
        <v>158</v>
      </c>
    </row>
    <row r="16" spans="1:10" ht="14.1" customHeight="1" thickBot="1" x14ac:dyDescent="0.25">
      <c r="A16" s="6" t="s">
        <v>75</v>
      </c>
      <c r="B16" s="36" t="s">
        <v>5</v>
      </c>
      <c r="C16" s="45" t="s">
        <v>153</v>
      </c>
      <c r="D16" s="47" t="s">
        <v>157</v>
      </c>
      <c r="E16" s="40" t="s">
        <v>22</v>
      </c>
      <c r="F16" s="43" t="s">
        <v>159</v>
      </c>
      <c r="G16" s="48"/>
    </row>
    <row r="17" spans="1:6" ht="13.5" thickTop="1" x14ac:dyDescent="0.2">
      <c r="A17" s="35">
        <v>1</v>
      </c>
      <c r="B17" s="54">
        <v>9</v>
      </c>
      <c r="C17" s="58"/>
      <c r="D17" s="58">
        <v>5</v>
      </c>
      <c r="E17" s="58">
        <v>4</v>
      </c>
      <c r="F17" s="122" t="s">
        <v>159</v>
      </c>
    </row>
    <row r="18" spans="1:6" x14ac:dyDescent="0.2">
      <c r="A18" s="35">
        <v>2</v>
      </c>
      <c r="B18" s="55">
        <v>47</v>
      </c>
      <c r="C18" s="53">
        <v>20</v>
      </c>
      <c r="D18" s="52">
        <f>(C18/100)*$D$6</f>
        <v>5.8140000000000001</v>
      </c>
      <c r="E18" s="52">
        <v>5</v>
      </c>
      <c r="F18" s="123" t="s">
        <v>158</v>
      </c>
    </row>
    <row r="19" spans="1:6" x14ac:dyDescent="0.2">
      <c r="A19" s="35">
        <v>3</v>
      </c>
      <c r="B19" s="56">
        <v>15</v>
      </c>
      <c r="C19" s="52"/>
      <c r="D19" s="52">
        <v>7</v>
      </c>
      <c r="E19" s="52">
        <v>4</v>
      </c>
      <c r="F19" s="123" t="s">
        <v>159</v>
      </c>
    </row>
    <row r="20" spans="1:6" x14ac:dyDescent="0.2">
      <c r="A20" s="35">
        <v>4</v>
      </c>
      <c r="B20" s="56">
        <v>98</v>
      </c>
      <c r="C20" s="52"/>
      <c r="D20" s="52">
        <v>13</v>
      </c>
      <c r="E20" s="52">
        <v>4</v>
      </c>
      <c r="F20" s="123" t="s">
        <v>158</v>
      </c>
    </row>
    <row r="21" spans="1:6" x14ac:dyDescent="0.2">
      <c r="A21" s="35">
        <v>5</v>
      </c>
      <c r="B21" s="56">
        <v>18.7</v>
      </c>
      <c r="C21" s="52">
        <v>30</v>
      </c>
      <c r="D21" s="52">
        <f>(C21/100)*$D$6</f>
        <v>8.7210000000000001</v>
      </c>
      <c r="E21" s="52">
        <v>2</v>
      </c>
      <c r="F21" s="123" t="s">
        <v>159</v>
      </c>
    </row>
    <row r="22" spans="1:6" x14ac:dyDescent="0.2">
      <c r="A22" s="35">
        <v>6</v>
      </c>
      <c r="B22" s="56">
        <v>89</v>
      </c>
      <c r="C22" s="52">
        <v>50</v>
      </c>
      <c r="D22" s="52">
        <f>(C22/100)*$D$6</f>
        <v>14.535</v>
      </c>
      <c r="E22" s="52">
        <v>5</v>
      </c>
      <c r="F22" s="123" t="s">
        <v>158</v>
      </c>
    </row>
    <row r="23" spans="1:6" x14ac:dyDescent="0.2">
      <c r="A23" s="35">
        <v>7</v>
      </c>
      <c r="B23" s="56">
        <v>15.4</v>
      </c>
      <c r="C23" s="52">
        <v>20</v>
      </c>
      <c r="D23" s="52">
        <f>(C23/100)*$D$6</f>
        <v>5.8140000000000001</v>
      </c>
      <c r="E23" s="52">
        <v>3</v>
      </c>
      <c r="F23" s="123" t="s">
        <v>159</v>
      </c>
    </row>
    <row r="24" spans="1:6" x14ac:dyDescent="0.2">
      <c r="A24" s="35">
        <v>8</v>
      </c>
      <c r="B24" s="112">
        <v>142</v>
      </c>
      <c r="C24" s="52"/>
      <c r="D24" s="52">
        <v>3</v>
      </c>
      <c r="E24" s="52">
        <v>8</v>
      </c>
      <c r="F24" s="123" t="s">
        <v>158</v>
      </c>
    </row>
    <row r="25" spans="1:6" x14ac:dyDescent="0.2">
      <c r="A25" s="35">
        <v>9</v>
      </c>
      <c r="B25" s="56">
        <v>34</v>
      </c>
      <c r="C25" s="52"/>
      <c r="D25" s="52">
        <v>3</v>
      </c>
      <c r="E25" s="52">
        <v>7</v>
      </c>
      <c r="F25" s="123" t="s">
        <v>158</v>
      </c>
    </row>
    <row r="26" spans="1:6" x14ac:dyDescent="0.2">
      <c r="A26" s="35">
        <v>10</v>
      </c>
      <c r="B26" s="56">
        <v>39.200000000000003</v>
      </c>
      <c r="C26" s="52"/>
      <c r="D26" s="52">
        <v>2</v>
      </c>
      <c r="E26" s="52">
        <v>7</v>
      </c>
      <c r="F26" s="123" t="s">
        <v>158</v>
      </c>
    </row>
    <row r="27" spans="1:6" x14ac:dyDescent="0.2">
      <c r="A27" s="35">
        <v>11</v>
      </c>
      <c r="B27" s="56">
        <v>75</v>
      </c>
      <c r="C27" s="52"/>
      <c r="D27" s="52">
        <v>1.5</v>
      </c>
      <c r="E27" s="52">
        <v>8</v>
      </c>
      <c r="F27" s="123" t="s">
        <v>158</v>
      </c>
    </row>
    <row r="28" spans="1:6" x14ac:dyDescent="0.2">
      <c r="A28" s="35">
        <v>12</v>
      </c>
      <c r="B28" s="56">
        <v>59</v>
      </c>
      <c r="C28" s="52"/>
      <c r="D28" s="52">
        <v>2.5</v>
      </c>
      <c r="E28" s="52">
        <v>6</v>
      </c>
      <c r="F28" s="123" t="s">
        <v>158</v>
      </c>
    </row>
    <row r="29" spans="1:6" x14ac:dyDescent="0.2">
      <c r="A29" s="35">
        <v>13</v>
      </c>
      <c r="B29" s="56">
        <v>112.7</v>
      </c>
      <c r="C29" s="52"/>
      <c r="D29" s="52">
        <v>3</v>
      </c>
      <c r="E29" s="52">
        <v>7</v>
      </c>
      <c r="F29" s="123" t="s">
        <v>158</v>
      </c>
    </row>
    <row r="30" spans="1:6" x14ac:dyDescent="0.2">
      <c r="A30" s="35">
        <v>14</v>
      </c>
      <c r="B30" s="56">
        <v>18</v>
      </c>
      <c r="C30" s="52"/>
      <c r="D30" s="52">
        <v>1.5</v>
      </c>
      <c r="E30" s="52">
        <v>5</v>
      </c>
      <c r="F30" s="123" t="s">
        <v>158</v>
      </c>
    </row>
    <row r="31" spans="1:6" x14ac:dyDescent="0.2">
      <c r="A31" s="35">
        <v>15</v>
      </c>
      <c r="B31" s="56">
        <v>70</v>
      </c>
      <c r="C31" s="52"/>
      <c r="D31" s="52">
        <v>2</v>
      </c>
      <c r="E31" s="52">
        <v>8</v>
      </c>
      <c r="F31" s="123" t="s">
        <v>158</v>
      </c>
    </row>
    <row r="32" spans="1:6" x14ac:dyDescent="0.2">
      <c r="A32" s="35">
        <v>16</v>
      </c>
      <c r="B32" s="56">
        <v>146.69999999999999</v>
      </c>
      <c r="C32" s="52"/>
      <c r="D32" s="52">
        <v>8</v>
      </c>
      <c r="E32" s="52">
        <v>8</v>
      </c>
      <c r="F32" s="123" t="s">
        <v>158</v>
      </c>
    </row>
    <row r="33" spans="1:6" x14ac:dyDescent="0.2">
      <c r="A33" s="35">
        <v>17</v>
      </c>
      <c r="B33" s="56">
        <v>52</v>
      </c>
      <c r="C33" s="52"/>
      <c r="D33" s="52">
        <v>1.5</v>
      </c>
      <c r="E33" s="52">
        <v>7</v>
      </c>
      <c r="F33" s="123" t="s">
        <v>158</v>
      </c>
    </row>
    <row r="34" spans="1:6" x14ac:dyDescent="0.2">
      <c r="A34" s="35">
        <v>18</v>
      </c>
      <c r="B34" s="56"/>
      <c r="C34" s="52"/>
      <c r="D34" s="52"/>
      <c r="E34" s="52"/>
      <c r="F34" s="113"/>
    </row>
    <row r="35" spans="1:6" x14ac:dyDescent="0.2">
      <c r="A35" s="35">
        <v>19</v>
      </c>
      <c r="B35" s="56"/>
      <c r="C35" s="52"/>
      <c r="D35" s="52"/>
      <c r="E35" s="52"/>
      <c r="F35" s="113"/>
    </row>
    <row r="36" spans="1:6" x14ac:dyDescent="0.2">
      <c r="A36" s="35">
        <v>20</v>
      </c>
      <c r="B36" s="56"/>
      <c r="C36" s="52"/>
      <c r="D36" s="52"/>
      <c r="E36" s="52"/>
      <c r="F36" s="113"/>
    </row>
    <row r="37" spans="1:6" x14ac:dyDescent="0.2">
      <c r="A37" s="35">
        <v>21</v>
      </c>
      <c r="B37" s="56"/>
      <c r="C37" s="52"/>
      <c r="D37" s="52"/>
      <c r="E37" s="52"/>
      <c r="F37" s="113"/>
    </row>
    <row r="38" spans="1:6" x14ac:dyDescent="0.2">
      <c r="A38" s="35">
        <v>22</v>
      </c>
      <c r="B38" s="56"/>
      <c r="C38" s="52"/>
      <c r="D38" s="52"/>
      <c r="E38" s="52"/>
      <c r="F38" s="113"/>
    </row>
    <row r="39" spans="1:6" x14ac:dyDescent="0.2">
      <c r="A39" s="35">
        <v>23</v>
      </c>
      <c r="B39" s="56"/>
      <c r="C39" s="52"/>
      <c r="D39" s="52"/>
      <c r="E39" s="52"/>
      <c r="F39" s="113"/>
    </row>
    <row r="40" spans="1:6" x14ac:dyDescent="0.2">
      <c r="A40" s="35">
        <v>24</v>
      </c>
      <c r="B40" s="56"/>
      <c r="C40" s="52"/>
      <c r="D40" s="52"/>
      <c r="E40" s="52"/>
      <c r="F40" s="113"/>
    </row>
    <row r="41" spans="1:6" x14ac:dyDescent="0.2">
      <c r="A41" s="35">
        <v>25</v>
      </c>
      <c r="B41" s="56"/>
      <c r="C41" s="52"/>
      <c r="D41" s="52"/>
      <c r="E41" s="52"/>
      <c r="F41" s="113"/>
    </row>
    <row r="42" spans="1:6" x14ac:dyDescent="0.2">
      <c r="A42" s="35">
        <v>26</v>
      </c>
      <c r="B42" s="56"/>
      <c r="C42" s="52"/>
      <c r="D42" s="52"/>
      <c r="E42" s="52"/>
      <c r="F42" s="59"/>
    </row>
    <row r="43" spans="1:6" x14ac:dyDescent="0.2">
      <c r="A43" s="35">
        <v>27</v>
      </c>
      <c r="B43" s="56"/>
      <c r="C43" s="52"/>
      <c r="D43" s="52"/>
      <c r="E43" s="52"/>
      <c r="F43" s="59"/>
    </row>
    <row r="44" spans="1:6" x14ac:dyDescent="0.2">
      <c r="A44" s="35">
        <v>28</v>
      </c>
      <c r="B44" s="56"/>
      <c r="C44" s="52"/>
      <c r="D44" s="52"/>
      <c r="E44" s="52"/>
      <c r="F44" s="59"/>
    </row>
    <row r="45" spans="1:6" x14ac:dyDescent="0.2">
      <c r="A45" s="35">
        <v>29</v>
      </c>
      <c r="B45" s="56"/>
      <c r="C45" s="52"/>
      <c r="D45" s="52"/>
      <c r="E45" s="52"/>
      <c r="F45" s="59"/>
    </row>
    <row r="46" spans="1:6" x14ac:dyDescent="0.2">
      <c r="A46" s="35">
        <v>30</v>
      </c>
      <c r="B46" s="56"/>
      <c r="C46" s="52"/>
      <c r="D46" s="52"/>
      <c r="E46" s="52"/>
      <c r="F46" s="59"/>
    </row>
    <row r="47" spans="1:6" x14ac:dyDescent="0.2">
      <c r="A47" s="35">
        <v>31</v>
      </c>
      <c r="B47" s="56"/>
      <c r="C47" s="52"/>
      <c r="D47" s="52"/>
      <c r="E47" s="52"/>
      <c r="F47" s="59"/>
    </row>
    <row r="48" spans="1:6" x14ac:dyDescent="0.2">
      <c r="A48" s="35">
        <v>32</v>
      </c>
      <c r="B48" s="56"/>
      <c r="C48" s="52"/>
      <c r="D48" s="52"/>
      <c r="E48" s="52"/>
      <c r="F48" s="59"/>
    </row>
    <row r="49" spans="1:6" x14ac:dyDescent="0.2">
      <c r="A49" s="35">
        <v>33</v>
      </c>
      <c r="B49" s="56"/>
      <c r="C49" s="52"/>
      <c r="D49" s="52"/>
      <c r="E49" s="52"/>
      <c r="F49" s="59"/>
    </row>
    <row r="50" spans="1:6" x14ac:dyDescent="0.2">
      <c r="A50" s="35">
        <v>34</v>
      </c>
      <c r="B50" s="56"/>
      <c r="C50" s="52"/>
      <c r="D50" s="52"/>
      <c r="E50" s="52"/>
      <c r="F50" s="59"/>
    </row>
    <row r="51" spans="1:6" x14ac:dyDescent="0.2">
      <c r="A51" s="35">
        <v>35</v>
      </c>
      <c r="B51" s="56"/>
      <c r="C51" s="52"/>
      <c r="D51" s="52"/>
      <c r="E51" s="52"/>
      <c r="F51" s="59"/>
    </row>
    <row r="52" spans="1:6" x14ac:dyDescent="0.2">
      <c r="A52" s="35">
        <v>36</v>
      </c>
      <c r="B52" s="56"/>
      <c r="C52" s="52"/>
      <c r="D52" s="52"/>
      <c r="E52" s="52"/>
      <c r="F52" s="59"/>
    </row>
    <row r="53" spans="1:6" x14ac:dyDescent="0.2">
      <c r="A53" s="35">
        <v>37</v>
      </c>
      <c r="B53" s="56"/>
      <c r="C53" s="52"/>
      <c r="D53" s="52"/>
      <c r="E53" s="52"/>
      <c r="F53" s="59"/>
    </row>
    <row r="54" spans="1:6" x14ac:dyDescent="0.2">
      <c r="A54" s="35">
        <v>38</v>
      </c>
      <c r="B54" s="56"/>
      <c r="C54" s="52"/>
      <c r="D54" s="52"/>
      <c r="E54" s="52"/>
      <c r="F54" s="59"/>
    </row>
    <row r="55" spans="1:6" x14ac:dyDescent="0.2">
      <c r="A55" s="35">
        <v>39</v>
      </c>
      <c r="B55" s="56"/>
      <c r="C55" s="52"/>
      <c r="D55" s="52"/>
      <c r="E55" s="52"/>
      <c r="F55" s="59"/>
    </row>
    <row r="56" spans="1:6" x14ac:dyDescent="0.2">
      <c r="A56" s="35">
        <v>40</v>
      </c>
      <c r="B56" s="56"/>
      <c r="C56" s="52"/>
      <c r="D56" s="52"/>
      <c r="E56" s="52"/>
      <c r="F56" s="59"/>
    </row>
    <row r="57" spans="1:6" x14ac:dyDescent="0.2">
      <c r="A57" s="35">
        <v>41</v>
      </c>
      <c r="B57" s="56"/>
      <c r="C57" s="52"/>
      <c r="D57" s="52"/>
      <c r="E57" s="52"/>
      <c r="F57" s="59"/>
    </row>
    <row r="58" spans="1:6" x14ac:dyDescent="0.2">
      <c r="A58" s="35">
        <v>42</v>
      </c>
      <c r="B58" s="56"/>
      <c r="C58" s="52"/>
      <c r="D58" s="52"/>
      <c r="E58" s="52"/>
      <c r="F58" s="59"/>
    </row>
    <row r="59" spans="1:6" x14ac:dyDescent="0.2">
      <c r="A59" s="35">
        <v>43</v>
      </c>
      <c r="B59" s="56"/>
      <c r="C59" s="52"/>
      <c r="D59" s="52"/>
      <c r="E59" s="52"/>
      <c r="F59" s="59"/>
    </row>
    <row r="60" spans="1:6" x14ac:dyDescent="0.2">
      <c r="A60" s="35">
        <v>44</v>
      </c>
      <c r="B60" s="56"/>
      <c r="C60" s="52"/>
      <c r="D60" s="52"/>
      <c r="E60" s="52"/>
      <c r="F60" s="59"/>
    </row>
    <row r="61" spans="1:6" x14ac:dyDescent="0.2">
      <c r="A61" s="35">
        <v>45</v>
      </c>
      <c r="B61" s="56"/>
      <c r="C61" s="52"/>
      <c r="D61" s="52"/>
      <c r="E61" s="52"/>
      <c r="F61" s="59"/>
    </row>
    <row r="62" spans="1:6" x14ac:dyDescent="0.2">
      <c r="A62" s="35">
        <v>46</v>
      </c>
      <c r="B62" s="56"/>
      <c r="C62" s="52"/>
      <c r="D62" s="52"/>
      <c r="E62" s="52"/>
      <c r="F62" s="59"/>
    </row>
    <row r="63" spans="1:6" x14ac:dyDescent="0.2">
      <c r="A63" s="35">
        <v>47</v>
      </c>
      <c r="B63" s="56"/>
      <c r="C63" s="52"/>
      <c r="D63" s="52"/>
      <c r="E63" s="52"/>
      <c r="F63" s="59"/>
    </row>
    <row r="64" spans="1:6" x14ac:dyDescent="0.2">
      <c r="A64" s="35">
        <v>48</v>
      </c>
      <c r="B64" s="56"/>
      <c r="C64" s="52"/>
      <c r="D64" s="52"/>
      <c r="E64" s="52"/>
      <c r="F64" s="59"/>
    </row>
    <row r="65" spans="1:6" x14ac:dyDescent="0.2">
      <c r="A65" s="35">
        <v>49</v>
      </c>
      <c r="B65" s="56"/>
      <c r="C65" s="52"/>
      <c r="D65" s="52"/>
      <c r="E65" s="52"/>
      <c r="F65" s="59"/>
    </row>
    <row r="66" spans="1:6" x14ac:dyDescent="0.2">
      <c r="A66" s="35">
        <v>50</v>
      </c>
      <c r="B66" s="56"/>
      <c r="C66" s="52"/>
      <c r="D66" s="52"/>
      <c r="E66" s="52"/>
      <c r="F66" s="59"/>
    </row>
    <row r="67" spans="1:6" x14ac:dyDescent="0.2">
      <c r="A67" s="35">
        <v>51</v>
      </c>
      <c r="B67" s="56"/>
      <c r="C67" s="52"/>
      <c r="D67" s="52"/>
      <c r="E67" s="52"/>
      <c r="F67" s="59"/>
    </row>
    <row r="68" spans="1:6" x14ac:dyDescent="0.2">
      <c r="A68" s="35">
        <v>52</v>
      </c>
      <c r="B68" s="56"/>
      <c r="C68" s="52"/>
      <c r="D68" s="52"/>
      <c r="E68" s="52"/>
      <c r="F68" s="59"/>
    </row>
    <row r="69" spans="1:6" x14ac:dyDescent="0.2">
      <c r="A69" s="35">
        <v>53</v>
      </c>
      <c r="B69" s="56"/>
      <c r="C69" s="52"/>
      <c r="D69" s="52"/>
      <c r="E69" s="52"/>
      <c r="F69" s="59"/>
    </row>
    <row r="70" spans="1:6" x14ac:dyDescent="0.2">
      <c r="A70" s="35">
        <v>54</v>
      </c>
      <c r="B70" s="56"/>
      <c r="C70" s="52"/>
      <c r="D70" s="52"/>
      <c r="E70" s="52"/>
      <c r="F70" s="59"/>
    </row>
    <row r="71" spans="1:6" x14ac:dyDescent="0.2">
      <c r="A71" s="35">
        <v>55</v>
      </c>
      <c r="B71" s="56"/>
      <c r="C71" s="52"/>
      <c r="D71" s="52"/>
      <c r="E71" s="52"/>
      <c r="F71" s="59"/>
    </row>
    <row r="72" spans="1:6" x14ac:dyDescent="0.2">
      <c r="A72" s="35">
        <v>56</v>
      </c>
      <c r="B72" s="56"/>
      <c r="C72" s="52"/>
      <c r="D72" s="52"/>
      <c r="E72" s="52"/>
      <c r="F72" s="59"/>
    </row>
    <row r="73" spans="1:6" x14ac:dyDescent="0.2">
      <c r="A73" s="35">
        <v>57</v>
      </c>
      <c r="B73" s="56"/>
      <c r="C73" s="52"/>
      <c r="D73" s="52"/>
      <c r="E73" s="52"/>
      <c r="F73" s="59"/>
    </row>
    <row r="74" spans="1:6" x14ac:dyDescent="0.2">
      <c r="A74" s="35">
        <v>58</v>
      </c>
      <c r="B74" s="56"/>
      <c r="C74" s="52"/>
      <c r="D74" s="52"/>
      <c r="E74" s="52"/>
      <c r="F74" s="59"/>
    </row>
    <row r="75" spans="1:6" x14ac:dyDescent="0.2">
      <c r="A75" s="35">
        <v>59</v>
      </c>
      <c r="B75" s="56"/>
      <c r="C75" s="52"/>
      <c r="D75" s="52"/>
      <c r="E75" s="52"/>
      <c r="F75" s="59"/>
    </row>
    <row r="76" spans="1:6" x14ac:dyDescent="0.2">
      <c r="A76" s="35">
        <v>60</v>
      </c>
      <c r="B76" s="56"/>
      <c r="C76" s="52"/>
      <c r="D76" s="52"/>
      <c r="E76" s="52"/>
      <c r="F76" s="59"/>
    </row>
    <row r="77" spans="1:6" x14ac:dyDescent="0.2">
      <c r="A77" s="35">
        <v>61</v>
      </c>
      <c r="B77" s="57"/>
      <c r="C77" s="17"/>
      <c r="D77" s="17"/>
      <c r="E77" s="17"/>
      <c r="F77" s="60"/>
    </row>
    <row r="78" spans="1:6" x14ac:dyDescent="0.2">
      <c r="A78" s="35">
        <v>62</v>
      </c>
      <c r="B78" s="57"/>
      <c r="C78" s="17"/>
      <c r="D78" s="17"/>
      <c r="E78" s="17"/>
      <c r="F78" s="60"/>
    </row>
    <row r="79" spans="1:6" x14ac:dyDescent="0.2">
      <c r="A79" s="35">
        <v>63</v>
      </c>
      <c r="B79" s="57"/>
      <c r="C79" s="17"/>
      <c r="D79" s="17"/>
      <c r="E79" s="17"/>
      <c r="F79" s="60"/>
    </row>
    <row r="80" spans="1:6" x14ac:dyDescent="0.2">
      <c r="A80" s="35">
        <v>64</v>
      </c>
      <c r="B80" s="57"/>
      <c r="C80" s="17"/>
      <c r="D80" s="17"/>
      <c r="E80" s="17"/>
      <c r="F80" s="60"/>
    </row>
    <row r="81" spans="1:6" x14ac:dyDescent="0.2">
      <c r="A81" s="35">
        <v>65</v>
      </c>
      <c r="B81" s="57"/>
      <c r="C81" s="17"/>
      <c r="D81" s="17"/>
      <c r="E81" s="17"/>
      <c r="F81" s="60"/>
    </row>
    <row r="82" spans="1:6" x14ac:dyDescent="0.2">
      <c r="A82" s="35">
        <v>66</v>
      </c>
      <c r="B82" s="57"/>
      <c r="C82" s="17"/>
      <c r="D82" s="17"/>
      <c r="E82" s="17"/>
      <c r="F82" s="60"/>
    </row>
    <row r="83" spans="1:6" x14ac:dyDescent="0.2">
      <c r="A83" s="35">
        <v>67</v>
      </c>
      <c r="B83" s="57"/>
      <c r="C83" s="17"/>
      <c r="D83" s="17"/>
      <c r="E83" s="17"/>
      <c r="F83" s="60"/>
    </row>
    <row r="84" spans="1:6" x14ac:dyDescent="0.2">
      <c r="A84" s="35">
        <v>68</v>
      </c>
      <c r="B84" s="57"/>
      <c r="C84" s="17"/>
      <c r="D84" s="17"/>
      <c r="E84" s="17"/>
      <c r="F84" s="60"/>
    </row>
    <row r="85" spans="1:6" x14ac:dyDescent="0.2">
      <c r="A85" s="35">
        <v>69</v>
      </c>
      <c r="B85" s="57"/>
      <c r="C85" s="17"/>
      <c r="D85" s="17"/>
      <c r="E85" s="17"/>
      <c r="F85" s="60"/>
    </row>
    <row r="86" spans="1:6" x14ac:dyDescent="0.2">
      <c r="A86" s="35">
        <v>70</v>
      </c>
      <c r="B86" s="57"/>
      <c r="C86" s="17"/>
      <c r="D86" s="17"/>
      <c r="E86" s="17"/>
      <c r="F86" s="60"/>
    </row>
    <row r="87" spans="1:6" x14ac:dyDescent="0.2">
      <c r="A87" s="35">
        <v>71</v>
      </c>
      <c r="B87" s="57"/>
      <c r="C87" s="17"/>
      <c r="D87" s="17"/>
      <c r="E87" s="17"/>
      <c r="F87" s="60"/>
    </row>
    <row r="88" spans="1:6" x14ac:dyDescent="0.2">
      <c r="A88" s="35">
        <v>72</v>
      </c>
      <c r="B88" s="57"/>
      <c r="C88" s="17"/>
      <c r="D88" s="17"/>
      <c r="E88" s="17"/>
      <c r="F88" s="60"/>
    </row>
    <row r="89" spans="1:6" x14ac:dyDescent="0.2">
      <c r="A89" s="35">
        <v>73</v>
      </c>
      <c r="B89" s="57"/>
      <c r="C89" s="17"/>
      <c r="D89" s="17"/>
      <c r="E89" s="17"/>
      <c r="F89" s="60"/>
    </row>
    <row r="90" spans="1:6" x14ac:dyDescent="0.2">
      <c r="A90" s="35">
        <v>74</v>
      </c>
      <c r="B90" s="57"/>
      <c r="C90" s="17"/>
      <c r="D90" s="17"/>
      <c r="E90" s="17"/>
      <c r="F90" s="60"/>
    </row>
    <row r="91" spans="1:6" x14ac:dyDescent="0.2">
      <c r="A91" s="35">
        <v>75</v>
      </c>
      <c r="B91" s="57"/>
      <c r="C91" s="17"/>
      <c r="D91" s="17"/>
      <c r="E91" s="17"/>
      <c r="F91" s="60"/>
    </row>
    <row r="92" spans="1:6" x14ac:dyDescent="0.2">
      <c r="A92" s="35">
        <v>76</v>
      </c>
      <c r="B92" s="57"/>
      <c r="C92" s="17"/>
      <c r="D92" s="17"/>
      <c r="E92" s="17"/>
      <c r="F92" s="60"/>
    </row>
    <row r="93" spans="1:6" x14ac:dyDescent="0.2">
      <c r="A93" s="35">
        <v>77</v>
      </c>
      <c r="B93" s="57"/>
      <c r="C93" s="17"/>
      <c r="D93" s="17"/>
      <c r="E93" s="17"/>
      <c r="F93" s="60"/>
    </row>
    <row r="94" spans="1:6" x14ac:dyDescent="0.2">
      <c r="A94" s="35">
        <v>78</v>
      </c>
      <c r="B94" s="57"/>
      <c r="C94" s="17"/>
      <c r="D94" s="17"/>
      <c r="E94" s="17"/>
      <c r="F94" s="60"/>
    </row>
    <row r="95" spans="1:6" x14ac:dyDescent="0.2">
      <c r="A95" s="35">
        <v>79</v>
      </c>
      <c r="B95" s="57"/>
      <c r="C95" s="17"/>
      <c r="D95" s="17"/>
      <c r="E95" s="17"/>
      <c r="F95" s="60"/>
    </row>
    <row r="96" spans="1:6" ht="13.5" thickBot="1" x14ac:dyDescent="0.25">
      <c r="A96" s="64">
        <v>80</v>
      </c>
      <c r="B96" s="61"/>
      <c r="C96" s="62"/>
      <c r="D96" s="62"/>
      <c r="E96" s="62"/>
      <c r="F96" s="63"/>
    </row>
    <row r="97" spans="1:1" ht="13.5" thickTop="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5" zoomScaleNormal="100" workbookViewId="0">
      <selection activeCell="I29" sqref="I29"/>
    </sheetView>
  </sheetViews>
  <sheetFormatPr defaultColWidth="8.85546875" defaultRowHeight="12.75" x14ac:dyDescent="0.2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 x14ac:dyDescent="0.2">
      <c r="A1" s="1" t="s">
        <v>190</v>
      </c>
    </row>
    <row r="2" spans="1:11" x14ac:dyDescent="0.2">
      <c r="A2" s="97" t="s">
        <v>168</v>
      </c>
    </row>
    <row r="3" spans="1:11" x14ac:dyDescent="0.2">
      <c r="A3" s="43"/>
    </row>
    <row r="4" spans="1:11" x14ac:dyDescent="0.2">
      <c r="A4" s="43" t="s">
        <v>128</v>
      </c>
    </row>
    <row r="5" spans="1:11" x14ac:dyDescent="0.2">
      <c r="A5" s="43" t="s">
        <v>129</v>
      </c>
      <c r="B5" s="43" t="s">
        <v>130</v>
      </c>
      <c r="D5" s="1" t="s">
        <v>134</v>
      </c>
      <c r="E5" s="43" t="s">
        <v>135</v>
      </c>
    </row>
    <row r="6" spans="1:11" x14ac:dyDescent="0.2">
      <c r="A6" s="43" t="s">
        <v>133</v>
      </c>
      <c r="E6" s="43"/>
    </row>
    <row r="7" spans="1:11" ht="18" customHeight="1" x14ac:dyDescent="0.2">
      <c r="A7" s="43" t="s">
        <v>131</v>
      </c>
      <c r="B7" s="135">
        <v>5417980</v>
      </c>
      <c r="C7" s="136"/>
      <c r="E7" s="43" t="s">
        <v>136</v>
      </c>
      <c r="F7" s="135"/>
      <c r="G7" s="136"/>
    </row>
    <row r="8" spans="1:11" ht="18" customHeight="1" x14ac:dyDescent="0.2">
      <c r="A8" s="43" t="s">
        <v>132</v>
      </c>
      <c r="B8" s="133">
        <v>591726</v>
      </c>
      <c r="C8" s="132"/>
      <c r="E8" s="43" t="s">
        <v>137</v>
      </c>
      <c r="F8" s="133"/>
      <c r="G8" s="132"/>
      <c r="K8" s="43"/>
    </row>
    <row r="9" spans="1:11" x14ac:dyDescent="0.2">
      <c r="A9" s="43"/>
      <c r="K9" s="43"/>
    </row>
    <row r="10" spans="1:11" x14ac:dyDescent="0.2">
      <c r="A10" s="1" t="s">
        <v>145</v>
      </c>
      <c r="K10" s="43"/>
    </row>
    <row r="11" spans="1:11" x14ac:dyDescent="0.2">
      <c r="A11" s="1" t="s">
        <v>167</v>
      </c>
      <c r="K11" s="43"/>
    </row>
    <row r="12" spans="1:11" x14ac:dyDescent="0.2">
      <c r="A12" s="1"/>
      <c r="B12" t="s">
        <v>231</v>
      </c>
      <c r="K12" s="43"/>
    </row>
    <row r="13" spans="1:11" x14ac:dyDescent="0.2">
      <c r="A13" s="1"/>
      <c r="K13" s="43"/>
    </row>
    <row r="14" spans="1:11" x14ac:dyDescent="0.2">
      <c r="A14" s="1"/>
      <c r="K14" s="43"/>
    </row>
    <row r="15" spans="1:11" x14ac:dyDescent="0.2">
      <c r="A15" s="1" t="s">
        <v>224</v>
      </c>
      <c r="B15" s="17">
        <v>3</v>
      </c>
      <c r="C15" s="43" t="s">
        <v>225</v>
      </c>
      <c r="K15" s="43"/>
    </row>
    <row r="16" spans="1:11" x14ac:dyDescent="0.2">
      <c r="A16" s="1"/>
      <c r="B16" s="37"/>
      <c r="C16" s="43"/>
      <c r="K16" s="43"/>
    </row>
    <row r="17" spans="1:14" x14ac:dyDescent="0.2">
      <c r="A17" s="1" t="s">
        <v>232</v>
      </c>
      <c r="K17" s="4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138</v>
      </c>
    </row>
    <row r="21" spans="1:14" x14ac:dyDescent="0.2">
      <c r="B21" s="1" t="s">
        <v>140</v>
      </c>
      <c r="E21" s="1" t="s">
        <v>139</v>
      </c>
      <c r="H21" s="127" t="s">
        <v>195</v>
      </c>
      <c r="I21" s="127"/>
      <c r="N21" s="43"/>
    </row>
    <row r="22" spans="1:14" ht="18" customHeight="1" x14ac:dyDescent="0.2">
      <c r="A22" s="43" t="s">
        <v>141</v>
      </c>
      <c r="B22" s="133" t="s">
        <v>233</v>
      </c>
      <c r="C22" s="131"/>
      <c r="D22" s="132"/>
      <c r="E22" s="130" t="s">
        <v>234</v>
      </c>
      <c r="F22" s="131"/>
      <c r="G22" s="132"/>
      <c r="H22" s="128">
        <v>5096991443</v>
      </c>
      <c r="I22" s="128"/>
      <c r="M22" s="43"/>
      <c r="N22" s="43"/>
    </row>
    <row r="23" spans="1:14" ht="18" customHeight="1" x14ac:dyDescent="0.2">
      <c r="A23" s="43" t="s">
        <v>142</v>
      </c>
      <c r="B23" s="133" t="s">
        <v>233</v>
      </c>
      <c r="C23" s="131"/>
      <c r="D23" s="132"/>
      <c r="E23" s="133"/>
      <c r="F23" s="131"/>
      <c r="G23" s="132"/>
      <c r="H23" s="128"/>
      <c r="I23" s="128"/>
      <c r="M23" s="43"/>
      <c r="N23" s="43"/>
    </row>
    <row r="24" spans="1:14" ht="18" customHeight="1" x14ac:dyDescent="0.2">
      <c r="A24" s="43" t="s">
        <v>4</v>
      </c>
      <c r="B24" s="133" t="s">
        <v>233</v>
      </c>
      <c r="C24" s="131"/>
      <c r="D24" s="132"/>
      <c r="E24" s="133"/>
      <c r="F24" s="131"/>
      <c r="G24" s="132"/>
      <c r="H24" s="128"/>
      <c r="I24" s="128"/>
    </row>
    <row r="25" spans="1:14" ht="18" customHeight="1" x14ac:dyDescent="0.2">
      <c r="A25" s="43" t="s">
        <v>143</v>
      </c>
      <c r="B25" s="133" t="s">
        <v>235</v>
      </c>
      <c r="C25" s="131"/>
      <c r="D25" s="132"/>
      <c r="E25" s="130" t="s">
        <v>236</v>
      </c>
      <c r="F25" s="131"/>
      <c r="G25" s="132"/>
      <c r="H25" s="128"/>
      <c r="I25" s="128"/>
    </row>
    <row r="26" spans="1:14" x14ac:dyDescent="0.2">
      <c r="H26" s="126"/>
      <c r="I26" s="126"/>
    </row>
    <row r="27" spans="1:14" x14ac:dyDescent="0.2">
      <c r="A27" s="1" t="s">
        <v>196</v>
      </c>
    </row>
    <row r="28" spans="1:14" x14ac:dyDescent="0.2">
      <c r="A28" s="1"/>
    </row>
    <row r="29" spans="1:14" x14ac:dyDescent="0.2">
      <c r="A29" s="127" t="s">
        <v>140</v>
      </c>
      <c r="B29" s="134"/>
      <c r="C29" s="127" t="s">
        <v>139</v>
      </c>
      <c r="D29" s="134"/>
      <c r="E29" s="134"/>
      <c r="F29" s="127" t="s">
        <v>195</v>
      </c>
      <c r="G29" s="127"/>
    </row>
    <row r="30" spans="1:14" ht="18" customHeight="1" x14ac:dyDescent="0.2">
      <c r="A30" s="128" t="s">
        <v>237</v>
      </c>
      <c r="B30" s="128"/>
      <c r="C30" s="129" t="s">
        <v>238</v>
      </c>
      <c r="D30" s="128"/>
      <c r="E30" s="128"/>
      <c r="F30" s="128"/>
      <c r="G30" s="128"/>
    </row>
    <row r="31" spans="1:14" ht="18" customHeight="1" x14ac:dyDescent="0.2">
      <c r="A31" s="128" t="s">
        <v>239</v>
      </c>
      <c r="B31" s="128"/>
      <c r="C31" s="129" t="s">
        <v>240</v>
      </c>
      <c r="D31" s="128"/>
      <c r="E31" s="128"/>
      <c r="F31" s="128"/>
      <c r="G31" s="128"/>
    </row>
    <row r="32" spans="1:14" ht="18" customHeight="1" x14ac:dyDescent="0.2">
      <c r="A32" s="128" t="s">
        <v>241</v>
      </c>
      <c r="B32" s="128"/>
      <c r="C32" s="129" t="s">
        <v>242</v>
      </c>
      <c r="D32" s="128"/>
      <c r="E32" s="128"/>
      <c r="F32" s="128"/>
      <c r="G32" s="128"/>
    </row>
    <row r="33" spans="1:7" ht="18" customHeight="1" x14ac:dyDescent="0.2">
      <c r="A33" s="128" t="s">
        <v>246</v>
      </c>
      <c r="B33" s="128"/>
      <c r="C33" s="129" t="s">
        <v>243</v>
      </c>
      <c r="D33" s="128"/>
      <c r="E33" s="128"/>
      <c r="F33" s="128"/>
      <c r="G33" s="128"/>
    </row>
    <row r="34" spans="1:7" ht="18" customHeight="1" x14ac:dyDescent="0.2">
      <c r="A34" s="128" t="s">
        <v>244</v>
      </c>
      <c r="B34" s="128"/>
      <c r="C34" s="129" t="s">
        <v>245</v>
      </c>
      <c r="D34" s="128"/>
      <c r="E34" s="128"/>
      <c r="F34" s="128"/>
      <c r="G34" s="128"/>
    </row>
    <row r="35" spans="1:7" x14ac:dyDescent="0.2">
      <c r="A35" s="17" t="s">
        <v>247</v>
      </c>
      <c r="C35" s="114"/>
    </row>
    <row r="37" spans="1:7" x14ac:dyDescent="0.2">
      <c r="A37" s="1" t="s">
        <v>144</v>
      </c>
    </row>
  </sheetData>
  <mergeCells count="36">
    <mergeCell ref="B7:C7"/>
    <mergeCell ref="B8:C8"/>
    <mergeCell ref="B22:D22"/>
    <mergeCell ref="B23:D23"/>
    <mergeCell ref="F7:G7"/>
    <mergeCell ref="F8:G8"/>
    <mergeCell ref="E22:G22"/>
    <mergeCell ref="E24:G24"/>
    <mergeCell ref="E25:G25"/>
    <mergeCell ref="A33:B33"/>
    <mergeCell ref="C30:E30"/>
    <mergeCell ref="C31:E31"/>
    <mergeCell ref="C32:E32"/>
    <mergeCell ref="C33:E33"/>
    <mergeCell ref="B24:D24"/>
    <mergeCell ref="B25:D25"/>
    <mergeCell ref="E23:G23"/>
    <mergeCell ref="C29:E29"/>
    <mergeCell ref="A29:B29"/>
    <mergeCell ref="F29:G29"/>
    <mergeCell ref="F30:G30"/>
    <mergeCell ref="A34:B34"/>
    <mergeCell ref="C34:E34"/>
    <mergeCell ref="F33:G33"/>
    <mergeCell ref="F34:G34"/>
    <mergeCell ref="A30:B30"/>
    <mergeCell ref="A31:B31"/>
    <mergeCell ref="A32:B32"/>
    <mergeCell ref="F31:G31"/>
    <mergeCell ref="F32:G32"/>
    <mergeCell ref="H26:I26"/>
    <mergeCell ref="H21:I21"/>
    <mergeCell ref="H22:I22"/>
    <mergeCell ref="H23:I23"/>
    <mergeCell ref="H24:I24"/>
    <mergeCell ref="H25:I25"/>
  </mergeCells>
  <hyperlinks>
    <hyperlink ref="E22" r:id="rId1"/>
    <hyperlink ref="E25" r:id="rId2"/>
    <hyperlink ref="C30" r:id="rId3"/>
    <hyperlink ref="C31" r:id="rId4"/>
    <hyperlink ref="C32" r:id="rId5"/>
    <hyperlink ref="C33" r:id="rId6"/>
    <hyperlink ref="C34" r:id="rId7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17" sqref="D17"/>
    </sheetView>
  </sheetViews>
  <sheetFormatPr defaultColWidth="8.85546875" defaultRowHeight="12.75" x14ac:dyDescent="0.2"/>
  <sheetData>
    <row r="1" spans="1:8" x14ac:dyDescent="0.2">
      <c r="A1" s="43" t="s">
        <v>219</v>
      </c>
    </row>
    <row r="2" spans="1:8" x14ac:dyDescent="0.2">
      <c r="A2" s="43" t="s">
        <v>220</v>
      </c>
    </row>
    <row r="3" spans="1:8" x14ac:dyDescent="0.2">
      <c r="A3" s="43" t="s">
        <v>221</v>
      </c>
    </row>
    <row r="4" spans="1:8" x14ac:dyDescent="0.2">
      <c r="A4" s="43" t="s">
        <v>198</v>
      </c>
    </row>
    <row r="5" spans="1:8" x14ac:dyDescent="0.2">
      <c r="A5" s="43" t="s">
        <v>222</v>
      </c>
    </row>
    <row r="6" spans="1:8" x14ac:dyDescent="0.2">
      <c r="A6" s="43" t="s">
        <v>223</v>
      </c>
    </row>
    <row r="7" spans="1:8" x14ac:dyDescent="0.2">
      <c r="A7" s="43" t="s">
        <v>203</v>
      </c>
    </row>
    <row r="8" spans="1:8" x14ac:dyDescent="0.2">
      <c r="A8" s="43"/>
    </row>
    <row r="10" spans="1:8" x14ac:dyDescent="0.2">
      <c r="C10" s="127" t="s">
        <v>207</v>
      </c>
      <c r="D10" s="127"/>
      <c r="E10" s="127"/>
    </row>
    <row r="11" spans="1:8" x14ac:dyDescent="0.2">
      <c r="E11" s="43" t="s">
        <v>206</v>
      </c>
    </row>
    <row r="12" spans="1:8" x14ac:dyDescent="0.2">
      <c r="C12" s="43" t="s">
        <v>199</v>
      </c>
      <c r="D12" s="43" t="s">
        <v>200</v>
      </c>
      <c r="E12" s="43" t="s">
        <v>199</v>
      </c>
      <c r="F12" s="1" t="s">
        <v>208</v>
      </c>
      <c r="G12" s="43" t="s">
        <v>211</v>
      </c>
      <c r="H12" s="43" t="s">
        <v>211</v>
      </c>
    </row>
    <row r="13" spans="1:8" x14ac:dyDescent="0.2">
      <c r="C13" s="43" t="s">
        <v>204</v>
      </c>
      <c r="D13" s="43" t="s">
        <v>201</v>
      </c>
      <c r="E13" s="43" t="s">
        <v>204</v>
      </c>
      <c r="F13" s="1" t="s">
        <v>209</v>
      </c>
      <c r="G13" s="43" t="s">
        <v>212</v>
      </c>
      <c r="H13" s="43" t="s">
        <v>212</v>
      </c>
    </row>
    <row r="14" spans="1:8" ht="13.5" thickBot="1" x14ac:dyDescent="0.25">
      <c r="C14" s="43" t="s">
        <v>205</v>
      </c>
      <c r="D14" s="43" t="s">
        <v>202</v>
      </c>
      <c r="E14" s="43" t="s">
        <v>205</v>
      </c>
      <c r="F14" s="1" t="s">
        <v>210</v>
      </c>
      <c r="G14" s="43" t="s">
        <v>213</v>
      </c>
      <c r="H14" s="43" t="s">
        <v>214</v>
      </c>
    </row>
    <row r="15" spans="1:8" ht="14.25" thickTop="1" thickBot="1" x14ac:dyDescent="0.25">
      <c r="A15" s="43" t="s">
        <v>216</v>
      </c>
      <c r="C15" s="115">
        <f>SQRT(1000/PI())</f>
        <v>17.841241161527712</v>
      </c>
      <c r="D15" s="96">
        <v>3</v>
      </c>
      <c r="E15">
        <f>C15*(COS(D15*PI()/180))</f>
        <v>17.816790360580573</v>
      </c>
      <c r="F15" s="115">
        <f>C15</f>
        <v>17.841241161527712</v>
      </c>
      <c r="G15">
        <f>PI()*E15*F15</f>
        <v>998.62953475457391</v>
      </c>
      <c r="H15">
        <f>G15/10000</f>
        <v>9.9862953475457386E-2</v>
      </c>
    </row>
    <row r="16" spans="1:8" ht="14.25" thickTop="1" thickBot="1" x14ac:dyDescent="0.25">
      <c r="A16" s="43" t="s">
        <v>215</v>
      </c>
      <c r="C16" s="115">
        <f>SQRT(2000/PI())</f>
        <v>25.231325220201601</v>
      </c>
      <c r="D16" s="96">
        <v>3</v>
      </c>
      <c r="E16">
        <f>C16*(COS(D16*PI()/180))</f>
        <v>25.196746565891271</v>
      </c>
      <c r="F16" s="115">
        <f>C16</f>
        <v>25.231325220201601</v>
      </c>
      <c r="G16">
        <f>PI()*E16*F16</f>
        <v>1997.2590695091478</v>
      </c>
      <c r="H16">
        <f>G16/10000</f>
        <v>0.19972590695091477</v>
      </c>
    </row>
    <row r="17" spans="4:4" ht="13.5" thickTop="1" x14ac:dyDescent="0.2"/>
    <row r="18" spans="4:4" x14ac:dyDescent="0.2">
      <c r="D18" s="97" t="s">
        <v>218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Company>WWU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 Labs</dc:creator>
  <cp:lastModifiedBy>Wallin</cp:lastModifiedBy>
  <cp:lastPrinted>2015-05-08T21:12:55Z</cp:lastPrinted>
  <dcterms:created xsi:type="dcterms:W3CDTF">2000-05-10T00:59:41Z</dcterms:created>
  <dcterms:modified xsi:type="dcterms:W3CDTF">2016-05-11T04:49:26Z</dcterms:modified>
</cp:coreProperties>
</file>